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ntabilidad\OneDrive - INCI\CONTABILIDAD 2024-2026\CONTABILIDAD 2026\1 E.F 2026\1 E.F 2026\7 JUL-26\2 BLCES PARA FIRMA JUL-26\"/>
    </mc:Choice>
  </mc:AlternateContent>
  <xr:revisionPtr revIDLastSave="933" documentId="6_{8C0F07B5-774A-45B4-A74A-9B7F26AA1970}" xr6:coauthVersionLast="36" xr6:coauthVersionMax="36" xr10:uidLastSave="{C5CB582C-9500-4670-940F-703FB1E08139}"/>
  <bookViews>
    <workbookView xWindow="0" yWindow="0" windowWidth="28800" windowHeight="12210" tabRatio="885" activeTab="2" xr2:uid="{00000000-000D-0000-FFFF-FFFF00000000}"/>
  </bookViews>
  <sheets>
    <sheet name="ANEXO 1" sheetId="1" r:id="rId1"/>
    <sheet name="ANEXO 2" sheetId="2" r:id="rId2"/>
    <sheet name="ANEXO 3" sheetId="3" r:id="rId3"/>
    <sheet name="ANEXO 4" sheetId="4" r:id="rId4"/>
    <sheet name="ANEXO 5" sheetId="5" state="hidden" r:id="rId5"/>
    <sheet name="NOTAS" sheetId="6" r:id="rId6"/>
    <sheet name="BLCE MAR-26" sheetId="7" r:id="rId7"/>
    <sheet name="BLCE JUL-26" sheetId="8" r:id="rId8"/>
    <sheet name="BLCE JUL-25" sheetId="38" r:id="rId9"/>
    <sheet name="ACT X TER" sheetId="102" r:id="rId10"/>
    <sheet name="CTAS BRIAS" sheetId="103" r:id="rId11"/>
    <sheet name="PAS X TER" sheetId="104" r:id="rId12"/>
    <sheet name="PT X PCI" sheetId="105" r:id="rId13"/>
    <sheet name="ING X TER" sheetId="106" r:id="rId14"/>
    <sheet name="GTO X TER" sheetId="107" r:id="rId15"/>
    <sheet name="CTA 8 X PCI" sheetId="108" r:id="rId16"/>
  </sheets>
  <externalReferences>
    <externalReference r:id="rId17"/>
    <externalReference r:id="rId18"/>
    <externalReference r:id="rId19"/>
    <externalReference r:id="rId20"/>
  </externalReferences>
  <definedNames>
    <definedName name="_xlnm._FilterDatabase" localSheetId="9" hidden="1">'ACT X TER'!$B$2:$L$27</definedName>
    <definedName name="_xlnm._FilterDatabase" localSheetId="8" hidden="1">'BLCE JUL-25'!$A$8:$L$449</definedName>
    <definedName name="_xlnm._FilterDatabase" localSheetId="7" hidden="1">'BLCE JUL-26'!$A$8:$J$454</definedName>
    <definedName name="_xlnm._FilterDatabase" localSheetId="6" hidden="1">'BLCE MAR-26'!$A$9:$M$490</definedName>
    <definedName name="_xlnm._FilterDatabase" localSheetId="11" hidden="1">'PAS X TER'!$B$2:$L$475</definedName>
    <definedName name="A" localSheetId="8">#REF!</definedName>
    <definedName name="A">#REF!</definedName>
    <definedName name="ABRIL" localSheetId="8">#REF!</definedName>
    <definedName name="ABRIL">#REF!</definedName>
    <definedName name="ACTIVO" localSheetId="8">#REF!</definedName>
    <definedName name="ACTIVO">#REF!</definedName>
    <definedName name="_xlnm.Print_Area" localSheetId="0">'ANEXO 1'!$A$1:$H$78</definedName>
    <definedName name="_xlnm.Print_Area" localSheetId="1">'ANEXO 2'!$A$1:$H$180</definedName>
    <definedName name="_xlnm.Print_Area" localSheetId="2">'ANEXO 3'!$A$1:$H$74</definedName>
    <definedName name="_xlnm.Print_Area" localSheetId="3">'ANEXO 4'!$A$1:$H$139</definedName>
    <definedName name="_xlnm.Print_Area" localSheetId="4">'ANEXO 5'!$A$1:$J$49</definedName>
    <definedName name="_xlnm.Print_Area" localSheetId="7">'BLCE JUL-26'!$A$1:$K$462</definedName>
    <definedName name="_xlnm.Print_Area" localSheetId="5">NOTAS!$A$1:$K$502</definedName>
    <definedName name="B" localSheetId="8">#REF!</definedName>
    <definedName name="B">#REF!</definedName>
    <definedName name="BALANCE" localSheetId="8">#REF!</definedName>
    <definedName name="BALANCE">#REF!</definedName>
    <definedName name="BALANCE12" localSheetId="8">#REF!</definedName>
    <definedName name="BALANCE12">#REF!</definedName>
    <definedName name="_xlnm.Database">#REF!</definedName>
    <definedName name="CORRECMONABRIL" localSheetId="8">#REF!</definedName>
    <definedName name="CORRECMONABRIL">#REF!</definedName>
    <definedName name="CORREJUNIO" localSheetId="8">#REF!</definedName>
    <definedName name="CORREJUNIO">#REF!</definedName>
    <definedName name="_xlnm.Criteria">#REF!</definedName>
    <definedName name="FOR">[1]VENCOS.2003!$J$8:$J$464</definedName>
    <definedName name="FORM2">[1]VENCOS.2003!$J$8:$J$464</definedName>
    <definedName name="GASTOS.GRAF" localSheetId="8">#REF!</definedName>
    <definedName name="GASTOS.GRAF">#REF!</definedName>
    <definedName name="GASTOS01" localSheetId="8">#REF!</definedName>
    <definedName name="GASTOS01">#REF!</definedName>
    <definedName name="GRAF.GAST" localSheetId="8">#REF!</definedName>
    <definedName name="GRAF.GAST">#REF!</definedName>
    <definedName name="GRAF.ING" localSheetId="8">#REF!</definedName>
    <definedName name="GRAF.ING">#REF!</definedName>
    <definedName name="GRAFICASGASTOS" localSheetId="8">#REF!</definedName>
    <definedName name="GRAFICASGASTOS">#REF!</definedName>
    <definedName name="GRAFINGRESOS" localSheetId="8">#REF!</definedName>
    <definedName name="GRAFINGRESOS">#REF!</definedName>
    <definedName name="GSED" localSheetId="8">#REF!</definedName>
    <definedName name="GSED">#REF!</definedName>
    <definedName name="hhh" localSheetId="8">#REF!</definedName>
    <definedName name="hhh">#REF!</definedName>
    <definedName name="INGRESOS" localSheetId="8">#REF!</definedName>
    <definedName name="INGRESOS">#REF!</definedName>
    <definedName name="jan" localSheetId="8">[2]CREDITOS!#REF!</definedName>
    <definedName name="jan">[2]CREDITOS!#REF!</definedName>
    <definedName name="kkkkk" localSheetId="8">#REF!</definedName>
    <definedName name="kkkkk">#REF!</definedName>
    <definedName name="kklkñ" localSheetId="8">#REF!</definedName>
    <definedName name="kklkñ">#REF!</definedName>
    <definedName name="l.llll" localSheetId="8">#REF!</definedName>
    <definedName name="l.llll">#REF!</definedName>
    <definedName name="lili" localSheetId="8">#REF!</definedName>
    <definedName name="lili">#REF!</definedName>
    <definedName name="lklklkl" localSheetId="8">#REF!</definedName>
    <definedName name="lklklkl">#REF!</definedName>
    <definedName name="lllll" localSheetId="8">#REF!</definedName>
    <definedName name="lllll">#REF!</definedName>
    <definedName name="mar" localSheetId="8">#REF!</definedName>
    <definedName name="mar">#REF!</definedName>
    <definedName name="MARZO16" localSheetId="8">#REF!</definedName>
    <definedName name="MARZO16">#REF!</definedName>
    <definedName name="MIGUEL" localSheetId="8">#REF!</definedName>
    <definedName name="MIGUEL">#REF!</definedName>
    <definedName name="OPERACIONE" localSheetId="8">#REF!</definedName>
    <definedName name="OPERACIONE">#REF!</definedName>
    <definedName name="PAJSALDSMDL" localSheetId="8">#REF!</definedName>
    <definedName name="PAJSALDSMDL">#REF!</definedName>
    <definedName name="PASIVO" localSheetId="8">#REF!</definedName>
    <definedName name="PASIVO">#REF!</definedName>
    <definedName name="PATRI16" localSheetId="8">#REF!</definedName>
    <definedName name="PATRI16">#REF!</definedName>
    <definedName name="PEDIDO" localSheetId="8">[2]CREDITOS!#REF!</definedName>
    <definedName name="PEDIDO">[2]CREDITOS!#REF!</definedName>
    <definedName name="PRESENTAINVENT" localSheetId="8">#REF!</definedName>
    <definedName name="PRESENTAINVENT">#REF!</definedName>
    <definedName name="PYG" localSheetId="8">#REF!</definedName>
    <definedName name="PYG">#REF!</definedName>
    <definedName name="PYGPARAPOWERDIC03" localSheetId="8">#REF!</definedName>
    <definedName name="PYGPARAPOWERDIC03">#REF!</definedName>
    <definedName name="PYGSINAXIABR" localSheetId="8">#REF!</definedName>
    <definedName name="PYGSINAXIABR">#REF!</definedName>
    <definedName name="SSSS" localSheetId="8">#REF!</definedName>
    <definedName name="SSSS">#REF!</definedName>
    <definedName name="_xlnm.Print_Titles" localSheetId="1">'ANEXO 2'!$1:$9</definedName>
    <definedName name="_xlnm.Print_Titles" localSheetId="3">'ANEXO 4'!$1:$9</definedName>
    <definedName name="_xlnm.Print_Titles" localSheetId="5">NOTAS!$1:$7</definedName>
    <definedName name="X">[1]VENCOS.2003!$F$8:$F$464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6" roundtripDataChecksum="Y9dMcyMCXWD+C1aEJJl0cv9iRfeAZRlDStKxOTE+cv8="/>
    </ext>
  </extLst>
</workbook>
</file>

<file path=xl/calcChain.xml><?xml version="1.0" encoding="utf-8"?>
<calcChain xmlns="http://schemas.openxmlformats.org/spreadsheetml/2006/main">
  <c r="L442" i="6" l="1"/>
  <c r="L430" i="6"/>
  <c r="L416" i="6"/>
  <c r="M299" i="6"/>
  <c r="L299" i="6"/>
  <c r="E205" i="6"/>
  <c r="E206" i="6"/>
  <c r="G203" i="6"/>
  <c r="C205" i="6"/>
  <c r="E204" i="6"/>
  <c r="E168" i="6"/>
  <c r="L137" i="6"/>
  <c r="C21" i="1"/>
  <c r="C16" i="1"/>
  <c r="N129" i="8" l="1"/>
  <c r="O129" i="8" s="1"/>
  <c r="L211" i="6" l="1"/>
  <c r="O456" i="104"/>
  <c r="N456" i="104"/>
  <c r="O451" i="104"/>
  <c r="N451" i="104"/>
  <c r="O449" i="104"/>
  <c r="N449" i="104"/>
  <c r="O447" i="104"/>
  <c r="N447" i="104"/>
  <c r="O26" i="102"/>
  <c r="N26" i="102"/>
  <c r="O25" i="102"/>
  <c r="N25" i="102"/>
  <c r="N16" i="102"/>
  <c r="O16" i="102"/>
  <c r="N17" i="102"/>
  <c r="O17" i="102"/>
  <c r="N18" i="102"/>
  <c r="O18" i="102"/>
  <c r="N19" i="102"/>
  <c r="O19" i="102"/>
  <c r="N20" i="102"/>
  <c r="O20" i="102"/>
  <c r="O15" i="102"/>
  <c r="N15" i="102"/>
  <c r="O13" i="102"/>
  <c r="O12" i="102"/>
  <c r="O11" i="102"/>
  <c r="O10" i="102"/>
  <c r="O9" i="102"/>
  <c r="O8" i="102"/>
  <c r="O7" i="102"/>
  <c r="O6" i="102"/>
  <c r="N13" i="102"/>
  <c r="N12" i="102"/>
  <c r="N11" i="102"/>
  <c r="N10" i="102"/>
  <c r="N9" i="102"/>
  <c r="N8" i="102"/>
  <c r="N7" i="102"/>
  <c r="N6" i="102"/>
  <c r="L17" i="6"/>
  <c r="E22" i="6"/>
  <c r="E21" i="6"/>
  <c r="E20" i="6"/>
  <c r="E14" i="6"/>
  <c r="M16" i="103" l="1"/>
  <c r="L15" i="103"/>
  <c r="M15" i="103" s="1"/>
  <c r="L14" i="103"/>
  <c r="M14" i="103" s="1"/>
  <c r="M13" i="103"/>
  <c r="M12" i="103"/>
  <c r="M6" i="103"/>
  <c r="L5" i="103"/>
  <c r="M5" i="103" s="1"/>
  <c r="L4" i="103"/>
  <c r="M4" i="103" s="1"/>
  <c r="M3" i="103"/>
  <c r="C408" i="6" l="1"/>
  <c r="C393" i="6"/>
  <c r="C385" i="6"/>
  <c r="L392" i="6"/>
  <c r="E144" i="6" l="1"/>
  <c r="C144" i="6"/>
  <c r="L453" i="6" l="1"/>
  <c r="L405" i="6"/>
  <c r="L372" i="6"/>
  <c r="L303" i="6"/>
  <c r="L290" i="6"/>
  <c r="L277" i="6"/>
  <c r="L262" i="6"/>
  <c r="L250" i="6"/>
  <c r="L237" i="6"/>
  <c r="L218" i="6"/>
  <c r="L203" i="6"/>
  <c r="L198" i="6"/>
  <c r="L187" i="6"/>
  <c r="L176" i="6"/>
  <c r="L171" i="6"/>
  <c r="L165" i="6"/>
  <c r="E140" i="6"/>
  <c r="L68" i="6"/>
  <c r="L49" i="6"/>
  <c r="Q47" i="6"/>
  <c r="Q46" i="6"/>
  <c r="Q45" i="6"/>
  <c r="Q44" i="6"/>
  <c r="Q43" i="6"/>
  <c r="Q42" i="6"/>
  <c r="C375" i="6" l="1"/>
  <c r="C376" i="6"/>
  <c r="C377" i="6"/>
  <c r="C378" i="6"/>
  <c r="C379" i="6"/>
  <c r="C380" i="6"/>
  <c r="C381" i="6"/>
  <c r="C382" i="6"/>
  <c r="C383" i="6"/>
  <c r="C384" i="6"/>
  <c r="C386" i="6"/>
  <c r="L365" i="6"/>
  <c r="C367" i="6"/>
  <c r="C366" i="6"/>
  <c r="E357" i="6"/>
  <c r="L343" i="6"/>
  <c r="L337" i="6"/>
  <c r="L326" i="6"/>
  <c r="L322" i="6"/>
  <c r="L312" i="6"/>
  <c r="L305" i="6"/>
  <c r="D215" i="6"/>
  <c r="C215" i="6"/>
  <c r="D214" i="6"/>
  <c r="C214" i="6"/>
  <c r="D213" i="6"/>
  <c r="C213" i="6"/>
  <c r="D212" i="6"/>
  <c r="C212" i="6"/>
  <c r="C15" i="1"/>
  <c r="G211" i="6" l="1"/>
  <c r="M211" i="6" s="1"/>
  <c r="C140" i="6" l="1"/>
  <c r="C341" i="6"/>
  <c r="C340" i="6"/>
  <c r="C339" i="6"/>
  <c r="C296" i="6"/>
  <c r="E294" i="6"/>
  <c r="E27" i="6"/>
  <c r="C461" i="6" l="1"/>
  <c r="C460" i="6"/>
  <c r="C459" i="6"/>
  <c r="C451" i="6"/>
  <c r="C448" i="6"/>
  <c r="C445" i="6"/>
  <c r="C427" i="6"/>
  <c r="C424" i="6"/>
  <c r="C413" i="6"/>
  <c r="C410" i="6"/>
  <c r="C409" i="6"/>
  <c r="C390" i="6"/>
  <c r="C389" i="6"/>
  <c r="C370" i="6"/>
  <c r="C369" i="6"/>
  <c r="C368" i="6"/>
  <c r="C338" i="6"/>
  <c r="C335" i="6"/>
  <c r="C334" i="6"/>
  <c r="C333" i="6"/>
  <c r="C332" i="6"/>
  <c r="C331" i="6"/>
  <c r="C330" i="6"/>
  <c r="C329" i="6"/>
  <c r="C328" i="6"/>
  <c r="C327" i="6"/>
  <c r="C324" i="6"/>
  <c r="C323" i="6"/>
  <c r="C320" i="6"/>
  <c r="C319" i="6"/>
  <c r="C318" i="6"/>
  <c r="C317" i="6"/>
  <c r="C316" i="6"/>
  <c r="C313" i="6"/>
  <c r="C309" i="6"/>
  <c r="C308" i="6"/>
  <c r="C306" i="6"/>
  <c r="C297" i="6"/>
  <c r="C293" i="6"/>
  <c r="C287" i="6"/>
  <c r="C281" i="6"/>
  <c r="C280" i="6"/>
  <c r="C275" i="6"/>
  <c r="C270" i="6"/>
  <c r="C269" i="6"/>
  <c r="C266" i="6"/>
  <c r="C265" i="6"/>
  <c r="C253" i="6"/>
  <c r="C252" i="6"/>
  <c r="C240" i="6"/>
  <c r="C235" i="6"/>
  <c r="C234" i="6"/>
  <c r="C233" i="6"/>
  <c r="C232" i="6"/>
  <c r="C231" i="6"/>
  <c r="C230" i="6"/>
  <c r="C229" i="6"/>
  <c r="C228" i="6"/>
  <c r="C227" i="6"/>
  <c r="C226" i="6"/>
  <c r="C225" i="6"/>
  <c r="C224" i="6"/>
  <c r="C223" i="6"/>
  <c r="C221" i="6"/>
  <c r="C206" i="6"/>
  <c r="C204" i="6"/>
  <c r="C200" i="6"/>
  <c r="C199" i="6"/>
  <c r="C196" i="6"/>
  <c r="C195" i="6"/>
  <c r="C194" i="6"/>
  <c r="C193" i="6"/>
  <c r="C192" i="6"/>
  <c r="C191" i="6"/>
  <c r="C190" i="6"/>
  <c r="C189" i="6"/>
  <c r="C188" i="6"/>
  <c r="C185" i="6"/>
  <c r="C184" i="6"/>
  <c r="C183" i="6"/>
  <c r="C182" i="6"/>
  <c r="C181" i="6"/>
  <c r="C180" i="6"/>
  <c r="C179" i="6"/>
  <c r="C178" i="6"/>
  <c r="C177" i="6"/>
  <c r="C174" i="6"/>
  <c r="C173" i="6"/>
  <c r="C172" i="6"/>
  <c r="C169" i="6" l="1"/>
  <c r="C159" i="6"/>
  <c r="C158" i="6"/>
  <c r="C157" i="6"/>
  <c r="C154" i="6"/>
  <c r="C153" i="6"/>
  <c r="C152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7" i="6"/>
  <c r="C114" i="6"/>
  <c r="C111" i="6"/>
  <c r="C108" i="6"/>
  <c r="C107" i="6"/>
  <c r="C104" i="6"/>
  <c r="C103" i="6"/>
  <c r="C100" i="6"/>
  <c r="C99" i="6"/>
  <c r="C96" i="6"/>
  <c r="C95" i="6"/>
  <c r="C94" i="6"/>
  <c r="C93" i="6"/>
  <c r="C90" i="6"/>
  <c r="C87" i="6"/>
  <c r="C84" i="6"/>
  <c r="C83" i="6"/>
  <c r="C82" i="6"/>
  <c r="C81" i="6"/>
  <c r="C80" i="6"/>
  <c r="C79" i="6"/>
  <c r="C78" i="6"/>
  <c r="C77" i="6"/>
  <c r="C76" i="6"/>
  <c r="C75" i="6"/>
  <c r="C74" i="6"/>
  <c r="C71" i="6"/>
  <c r="C66" i="6"/>
  <c r="C58" i="6"/>
  <c r="C55" i="6"/>
  <c r="C52" i="6"/>
  <c r="C292" i="6"/>
  <c r="J277" i="7" l="1"/>
  <c r="K277" i="7" s="1"/>
  <c r="E476" i="6"/>
  <c r="E470" i="6"/>
  <c r="E461" i="6"/>
  <c r="E460" i="6"/>
  <c r="E459" i="6"/>
  <c r="E456" i="6"/>
  <c r="E451" i="6"/>
  <c r="E448" i="6"/>
  <c r="E445" i="6"/>
  <c r="E438" i="6"/>
  <c r="E427" i="6"/>
  <c r="E424" i="6"/>
  <c r="E413" i="6"/>
  <c r="G412" i="6" s="1"/>
  <c r="E410" i="6"/>
  <c r="E409" i="6"/>
  <c r="E408" i="6"/>
  <c r="E403" i="6"/>
  <c r="E398" i="6"/>
  <c r="E393" i="6"/>
  <c r="I392" i="6" s="1"/>
  <c r="M392" i="6" s="1"/>
  <c r="E390" i="6"/>
  <c r="E389" i="6"/>
  <c r="E386" i="6"/>
  <c r="E385" i="6"/>
  <c r="E384" i="6"/>
  <c r="E383" i="6"/>
  <c r="E382" i="6"/>
  <c r="E381" i="6"/>
  <c r="E380" i="6"/>
  <c r="E379" i="6"/>
  <c r="E378" i="6"/>
  <c r="E377" i="6"/>
  <c r="E376" i="6"/>
  <c r="E375" i="6"/>
  <c r="E370" i="6"/>
  <c r="E369" i="6"/>
  <c r="E368" i="6"/>
  <c r="E367" i="6"/>
  <c r="E366" i="6"/>
  <c r="E363" i="6"/>
  <c r="E362" i="6"/>
  <c r="E361" i="6"/>
  <c r="E360" i="6"/>
  <c r="E359" i="6"/>
  <c r="E358" i="6"/>
  <c r="E356" i="6"/>
  <c r="E355" i="6"/>
  <c r="E354" i="6"/>
  <c r="E353" i="6"/>
  <c r="E352" i="6"/>
  <c r="E351" i="6"/>
  <c r="E350" i="6"/>
  <c r="E349" i="6"/>
  <c r="E348" i="6"/>
  <c r="E347" i="6"/>
  <c r="E346" i="6"/>
  <c r="E345" i="6"/>
  <c r="E344" i="6"/>
  <c r="E341" i="6"/>
  <c r="E340" i="6"/>
  <c r="E339" i="6"/>
  <c r="E338" i="6"/>
  <c r="E335" i="6"/>
  <c r="E334" i="6"/>
  <c r="E333" i="6"/>
  <c r="E332" i="6"/>
  <c r="E331" i="6"/>
  <c r="E330" i="6"/>
  <c r="E329" i="6"/>
  <c r="E328" i="6"/>
  <c r="E327" i="6"/>
  <c r="E324" i="6"/>
  <c r="E323" i="6"/>
  <c r="E320" i="6"/>
  <c r="E319" i="6"/>
  <c r="E318" i="6"/>
  <c r="E317" i="6"/>
  <c r="E316" i="6"/>
  <c r="E313" i="6"/>
  <c r="E309" i="6"/>
  <c r="E308" i="6"/>
  <c r="E307" i="6"/>
  <c r="E306" i="6"/>
  <c r="E298" i="6"/>
  <c r="E297" i="6"/>
  <c r="E293" i="6"/>
  <c r="E288" i="6"/>
  <c r="E287" i="6"/>
  <c r="E284" i="6"/>
  <c r="E281" i="6"/>
  <c r="E280" i="6"/>
  <c r="E275" i="6"/>
  <c r="G274" i="6" s="1"/>
  <c r="I272" i="6" s="1"/>
  <c r="E270" i="6"/>
  <c r="E269" i="6"/>
  <c r="G268" i="6" s="1"/>
  <c r="E266" i="6"/>
  <c r="E265" i="6"/>
  <c r="G264" i="6" s="1"/>
  <c r="G243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G295" i="8"/>
  <c r="G296" i="8"/>
  <c r="G297" i="8"/>
  <c r="G298" i="8"/>
  <c r="G299" i="8"/>
  <c r="G300" i="8"/>
  <c r="G301" i="8"/>
  <c r="G302" i="8"/>
  <c r="G303" i="8"/>
  <c r="G304" i="8"/>
  <c r="G305" i="8"/>
  <c r="G306" i="8"/>
  <c r="G307" i="8"/>
  <c r="G308" i="8"/>
  <c r="G309" i="8"/>
  <c r="G310" i="8"/>
  <c r="G311" i="8"/>
  <c r="G312" i="8"/>
  <c r="G313" i="8"/>
  <c r="G314" i="8"/>
  <c r="G315" i="8"/>
  <c r="G316" i="8"/>
  <c r="G317" i="8"/>
  <c r="G318" i="8"/>
  <c r="G319" i="8"/>
  <c r="G32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G351" i="8"/>
  <c r="G352" i="8"/>
  <c r="G353" i="8"/>
  <c r="G354" i="8"/>
  <c r="G355" i="8"/>
  <c r="G35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G387" i="8"/>
  <c r="G388" i="8"/>
  <c r="G389" i="8"/>
  <c r="G390" i="8"/>
  <c r="G391" i="8"/>
  <c r="G392" i="8"/>
  <c r="G393" i="8"/>
  <c r="G394" i="8"/>
  <c r="G395" i="8"/>
  <c r="G396" i="8"/>
  <c r="G397" i="8"/>
  <c r="G398" i="8"/>
  <c r="G399" i="8"/>
  <c r="G400" i="8"/>
  <c r="G401" i="8"/>
  <c r="G402" i="8"/>
  <c r="G403" i="8"/>
  <c r="G404" i="8"/>
  <c r="G405" i="8"/>
  <c r="G406" i="8"/>
  <c r="G407" i="8"/>
  <c r="G408" i="8"/>
  <c r="G409" i="8"/>
  <c r="G410" i="8"/>
  <c r="G411" i="8"/>
  <c r="G412" i="8"/>
  <c r="G413" i="8"/>
  <c r="G414" i="8"/>
  <c r="G415" i="8"/>
  <c r="G416" i="8"/>
  <c r="G417" i="8"/>
  <c r="G418" i="8"/>
  <c r="G419" i="8"/>
  <c r="G420" i="8"/>
  <c r="G421" i="8"/>
  <c r="G422" i="8"/>
  <c r="G423" i="8"/>
  <c r="G424" i="8"/>
  <c r="G425" i="8"/>
  <c r="G426" i="8"/>
  <c r="G427" i="8"/>
  <c r="G428" i="8"/>
  <c r="G429" i="8"/>
  <c r="G430" i="8"/>
  <c r="G431" i="8"/>
  <c r="G432" i="8"/>
  <c r="G433" i="8"/>
  <c r="G434" i="8"/>
  <c r="G435" i="8"/>
  <c r="G436" i="8"/>
  <c r="G437" i="8"/>
  <c r="G438" i="8"/>
  <c r="G439" i="8"/>
  <c r="G440" i="8"/>
  <c r="G441" i="8"/>
  <c r="G442" i="8"/>
  <c r="G443" i="8"/>
  <c r="G444" i="8"/>
  <c r="G445" i="8"/>
  <c r="G446" i="8"/>
  <c r="G447" i="8"/>
  <c r="G10" i="8"/>
  <c r="E200" i="6"/>
  <c r="E199" i="6"/>
  <c r="E196" i="6"/>
  <c r="E195" i="6"/>
  <c r="E194" i="6"/>
  <c r="E193" i="6"/>
  <c r="E192" i="6"/>
  <c r="E191" i="6"/>
  <c r="E190" i="6"/>
  <c r="E189" i="6"/>
  <c r="E188" i="6"/>
  <c r="E185" i="6"/>
  <c r="E184" i="6"/>
  <c r="E183" i="6"/>
  <c r="E182" i="6"/>
  <c r="E181" i="6"/>
  <c r="E180" i="6"/>
  <c r="E179" i="6"/>
  <c r="E178" i="6"/>
  <c r="E177" i="6"/>
  <c r="E174" i="6"/>
  <c r="E173" i="6"/>
  <c r="E172" i="6"/>
  <c r="E169" i="6"/>
  <c r="E159" i="6"/>
  <c r="E158" i="6"/>
  <c r="E157" i="6"/>
  <c r="E154" i="6"/>
  <c r="E153" i="6"/>
  <c r="E152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7" i="6"/>
  <c r="E114" i="6"/>
  <c r="E111" i="6"/>
  <c r="E108" i="6"/>
  <c r="E107" i="6"/>
  <c r="E104" i="6"/>
  <c r="E103" i="6"/>
  <c r="E100" i="6"/>
  <c r="E99" i="6"/>
  <c r="E96" i="6"/>
  <c r="E95" i="6"/>
  <c r="E94" i="6"/>
  <c r="E93" i="6"/>
  <c r="E90" i="6"/>
  <c r="E87" i="6"/>
  <c r="E84" i="6"/>
  <c r="E83" i="6"/>
  <c r="E82" i="6"/>
  <c r="E81" i="6"/>
  <c r="E80" i="6"/>
  <c r="E79" i="6"/>
  <c r="E78" i="6"/>
  <c r="E77" i="6"/>
  <c r="E76" i="6"/>
  <c r="E75" i="6"/>
  <c r="E74" i="6"/>
  <c r="E71" i="6"/>
  <c r="E66" i="6"/>
  <c r="E63" i="6"/>
  <c r="E62" i="6"/>
  <c r="E61" i="6"/>
  <c r="E58" i="6"/>
  <c r="E55" i="6"/>
  <c r="E52" i="6"/>
  <c r="E39" i="6"/>
  <c r="E38" i="6"/>
  <c r="E37" i="6"/>
  <c r="E36" i="6"/>
  <c r="E35" i="6"/>
  <c r="E34" i="6"/>
  <c r="E33" i="6"/>
  <c r="E32" i="6"/>
  <c r="C39" i="6"/>
  <c r="C38" i="6"/>
  <c r="C37" i="6"/>
  <c r="C36" i="6"/>
  <c r="C35" i="6"/>
  <c r="C34" i="6"/>
  <c r="C33" i="6"/>
  <c r="C32" i="6"/>
  <c r="C114" i="4"/>
  <c r="C113" i="4"/>
  <c r="C112" i="4"/>
  <c r="C105" i="4"/>
  <c r="C104" i="4"/>
  <c r="C103" i="4"/>
  <c r="C90" i="4"/>
  <c r="C78" i="4"/>
  <c r="C77" i="4"/>
  <c r="C76" i="4"/>
  <c r="C75" i="4"/>
  <c r="C74" i="4"/>
  <c r="C70" i="4"/>
  <c r="C69" i="4"/>
  <c r="C68" i="4"/>
  <c r="C67" i="4"/>
  <c r="C66" i="4"/>
  <c r="C65" i="4"/>
  <c r="L315" i="6" s="1"/>
  <c r="C64" i="4"/>
  <c r="C63" i="4"/>
  <c r="C55" i="4"/>
  <c r="C48" i="4"/>
  <c r="C47" i="4"/>
  <c r="C38" i="4"/>
  <c r="C37" i="4"/>
  <c r="C36" i="4"/>
  <c r="C32" i="4"/>
  <c r="C28" i="4"/>
  <c r="C27" i="4"/>
  <c r="C23" i="4"/>
  <c r="C22" i="4"/>
  <c r="C21" i="4"/>
  <c r="C17" i="4"/>
  <c r="C51" i="3"/>
  <c r="C46" i="3"/>
  <c r="C37" i="3"/>
  <c r="C36" i="3"/>
  <c r="C35" i="3"/>
  <c r="C34" i="3"/>
  <c r="I72" i="4" s="1"/>
  <c r="C33" i="3"/>
  <c r="I61" i="4" s="1"/>
  <c r="C23" i="3"/>
  <c r="C18" i="3"/>
  <c r="C17" i="3"/>
  <c r="C16" i="3"/>
  <c r="C15" i="3"/>
  <c r="C14" i="3"/>
  <c r="C159" i="2"/>
  <c r="C155" i="2"/>
  <c r="C138" i="2"/>
  <c r="C137" i="2"/>
  <c r="C126" i="2"/>
  <c r="C125" i="2"/>
  <c r="C117" i="2"/>
  <c r="C113" i="2"/>
  <c r="C112" i="2"/>
  <c r="C111" i="2"/>
  <c r="C110" i="2"/>
  <c r="C109" i="2"/>
  <c r="C108" i="2"/>
  <c r="C107" i="2"/>
  <c r="C106" i="2"/>
  <c r="C105" i="2"/>
  <c r="L167" i="6" s="1"/>
  <c r="C94" i="2"/>
  <c r="C89" i="2"/>
  <c r="C88" i="2"/>
  <c r="C87" i="2"/>
  <c r="C83" i="2"/>
  <c r="C72" i="2"/>
  <c r="C71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0" i="2"/>
  <c r="C42" i="2"/>
  <c r="C41" i="2"/>
  <c r="C40" i="2"/>
  <c r="C39" i="2"/>
  <c r="C35" i="2"/>
  <c r="C34" i="2"/>
  <c r="C33" i="2"/>
  <c r="C32" i="2"/>
  <c r="C31" i="2"/>
  <c r="C27" i="2"/>
  <c r="C26" i="2"/>
  <c r="C25" i="2"/>
  <c r="C24" i="2"/>
  <c r="C23" i="2"/>
  <c r="C19" i="2"/>
  <c r="C18" i="2"/>
  <c r="C61" i="1"/>
  <c r="C58" i="1"/>
  <c r="C42" i="1"/>
  <c r="C39" i="1"/>
  <c r="C38" i="1"/>
  <c r="C32" i="1"/>
  <c r="C28" i="1"/>
  <c r="C27" i="1"/>
  <c r="C20" i="1"/>
  <c r="C19" i="1"/>
  <c r="C14" i="1"/>
  <c r="C13" i="1"/>
  <c r="I262" i="6" l="1"/>
  <c r="G92" i="6"/>
  <c r="G73" i="6"/>
  <c r="G31" i="6"/>
  <c r="G40" i="5"/>
  <c r="G39" i="5"/>
  <c r="G38" i="5"/>
  <c r="G37" i="5"/>
  <c r="B39" i="5"/>
  <c r="B38" i="5"/>
  <c r="B37" i="5"/>
  <c r="A45" i="5"/>
  <c r="A44" i="5"/>
  <c r="A43" i="5"/>
  <c r="H24" i="5"/>
  <c r="G24" i="5"/>
  <c r="H23" i="5"/>
  <c r="G23" i="5"/>
  <c r="C82" i="4" l="1"/>
  <c r="E35" i="3"/>
  <c r="G35" i="3" s="1"/>
  <c r="C9" i="4"/>
  <c r="E105" i="4"/>
  <c r="E82" i="4" l="1"/>
  <c r="E80" i="4" s="1"/>
  <c r="G105" i="4"/>
  <c r="G82" i="4" l="1"/>
  <c r="G475" i="7" l="1"/>
  <c r="G476" i="7"/>
  <c r="G477" i="7"/>
  <c r="G478" i="7"/>
  <c r="G479" i="7"/>
  <c r="G480" i="7"/>
  <c r="G481" i="7"/>
  <c r="G482" i="7"/>
  <c r="G483" i="7"/>
  <c r="G484" i="7"/>
  <c r="G485" i="7"/>
  <c r="G486" i="7"/>
  <c r="G487" i="7"/>
  <c r="G488" i="7"/>
  <c r="G489" i="7"/>
  <c r="G490" i="7"/>
  <c r="G407" i="6" l="1"/>
  <c r="C43" i="6" l="1"/>
  <c r="E43" i="6"/>
  <c r="C44" i="6"/>
  <c r="E44" i="6"/>
  <c r="C45" i="6"/>
  <c r="E45" i="6"/>
  <c r="C46" i="6"/>
  <c r="E46" i="6"/>
  <c r="C47" i="6"/>
  <c r="E47" i="6"/>
  <c r="E42" i="6"/>
  <c r="C42" i="6"/>
  <c r="G167" i="6" l="1"/>
  <c r="M167" i="6" s="1"/>
  <c r="G143" i="6" l="1"/>
  <c r="C143" i="6"/>
  <c r="G41" i="2" l="1"/>
  <c r="G9" i="38"/>
  <c r="G10" i="38"/>
  <c r="G11" i="38"/>
  <c r="G12" i="38"/>
  <c r="G13" i="38"/>
  <c r="G14" i="38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33" i="38"/>
  <c r="G34" i="38"/>
  <c r="G35" i="38"/>
  <c r="G36" i="38"/>
  <c r="G37" i="38"/>
  <c r="G38" i="38"/>
  <c r="G39" i="38"/>
  <c r="G40" i="38"/>
  <c r="G41" i="38"/>
  <c r="G42" i="38"/>
  <c r="G43" i="38"/>
  <c r="G44" i="38"/>
  <c r="G45" i="38"/>
  <c r="G46" i="38"/>
  <c r="G47" i="38"/>
  <c r="G48" i="38"/>
  <c r="G49" i="38"/>
  <c r="G50" i="38"/>
  <c r="G51" i="38"/>
  <c r="G52" i="38"/>
  <c r="G53" i="38"/>
  <c r="G54" i="38"/>
  <c r="G55" i="38"/>
  <c r="G56" i="38"/>
  <c r="G57" i="38"/>
  <c r="G58" i="38"/>
  <c r="G59" i="38"/>
  <c r="G60" i="38"/>
  <c r="G61" i="38"/>
  <c r="G62" i="38"/>
  <c r="G63" i="38"/>
  <c r="G64" i="38"/>
  <c r="G65" i="38"/>
  <c r="G66" i="38"/>
  <c r="G67" i="38"/>
  <c r="G68" i="38"/>
  <c r="G69" i="38"/>
  <c r="G70" i="38"/>
  <c r="G71" i="38"/>
  <c r="G72" i="38"/>
  <c r="G73" i="38"/>
  <c r="G74" i="38"/>
  <c r="G75" i="38"/>
  <c r="G76" i="38"/>
  <c r="G77" i="38"/>
  <c r="G78" i="38"/>
  <c r="G79" i="38"/>
  <c r="G80" i="38"/>
  <c r="G81" i="38"/>
  <c r="G82" i="38"/>
  <c r="G83" i="38"/>
  <c r="G84" i="38"/>
  <c r="G85" i="38"/>
  <c r="G86" i="38"/>
  <c r="G87" i="38"/>
  <c r="G88" i="38"/>
  <c r="G89" i="38"/>
  <c r="G90" i="38"/>
  <c r="G91" i="38"/>
  <c r="G92" i="38"/>
  <c r="G93" i="38"/>
  <c r="G94" i="38"/>
  <c r="G95" i="38"/>
  <c r="G96" i="38"/>
  <c r="G97" i="38"/>
  <c r="G98" i="38"/>
  <c r="G99" i="38"/>
  <c r="G100" i="38"/>
  <c r="G101" i="38"/>
  <c r="G102" i="38"/>
  <c r="G103" i="38"/>
  <c r="G104" i="38"/>
  <c r="G105" i="38"/>
  <c r="G106" i="38"/>
  <c r="G107" i="38"/>
  <c r="G108" i="38"/>
  <c r="G109" i="38"/>
  <c r="G110" i="38"/>
  <c r="G111" i="38"/>
  <c r="G112" i="38"/>
  <c r="G113" i="38"/>
  <c r="G114" i="38"/>
  <c r="G115" i="38"/>
  <c r="G116" i="38"/>
  <c r="G117" i="38"/>
  <c r="G118" i="38"/>
  <c r="G119" i="38"/>
  <c r="G120" i="38"/>
  <c r="G121" i="38"/>
  <c r="G122" i="38"/>
  <c r="G123" i="38"/>
  <c r="G124" i="38"/>
  <c r="G125" i="38"/>
  <c r="G126" i="38"/>
  <c r="G127" i="38"/>
  <c r="G128" i="38"/>
  <c r="G129" i="38"/>
  <c r="G130" i="38"/>
  <c r="G131" i="38"/>
  <c r="G132" i="38"/>
  <c r="G133" i="38"/>
  <c r="G134" i="38"/>
  <c r="G135" i="38"/>
  <c r="G136" i="38"/>
  <c r="G137" i="38"/>
  <c r="G138" i="38"/>
  <c r="G139" i="38"/>
  <c r="G140" i="38"/>
  <c r="G141" i="38"/>
  <c r="G142" i="38"/>
  <c r="G143" i="38"/>
  <c r="G144" i="38"/>
  <c r="G145" i="38"/>
  <c r="G146" i="38"/>
  <c r="G147" i="38"/>
  <c r="G148" i="38"/>
  <c r="G149" i="38"/>
  <c r="G150" i="38"/>
  <c r="G151" i="38"/>
  <c r="G152" i="38"/>
  <c r="G153" i="38"/>
  <c r="G154" i="38"/>
  <c r="G155" i="38"/>
  <c r="G156" i="38"/>
  <c r="G157" i="38"/>
  <c r="G158" i="38"/>
  <c r="G159" i="38"/>
  <c r="G160" i="38"/>
  <c r="G161" i="38"/>
  <c r="G162" i="38"/>
  <c r="G163" i="38"/>
  <c r="G164" i="38"/>
  <c r="G165" i="38"/>
  <c r="G166" i="38"/>
  <c r="G167" i="38"/>
  <c r="G168" i="38"/>
  <c r="G169" i="38"/>
  <c r="G170" i="38"/>
  <c r="G171" i="38"/>
  <c r="G172" i="38"/>
  <c r="G173" i="38"/>
  <c r="G174" i="38"/>
  <c r="G175" i="38"/>
  <c r="G176" i="38"/>
  <c r="G177" i="38"/>
  <c r="G178" i="38"/>
  <c r="G179" i="38"/>
  <c r="G180" i="38"/>
  <c r="G181" i="38"/>
  <c r="G182" i="38"/>
  <c r="G183" i="38"/>
  <c r="G184" i="38"/>
  <c r="G185" i="38"/>
  <c r="G186" i="38"/>
  <c r="G187" i="38"/>
  <c r="G188" i="38"/>
  <c r="G189" i="38"/>
  <c r="G190" i="38"/>
  <c r="G191" i="38"/>
  <c r="G192" i="38"/>
  <c r="G193" i="38"/>
  <c r="G194" i="38"/>
  <c r="G195" i="38"/>
  <c r="G196" i="38"/>
  <c r="G197" i="38"/>
  <c r="G198" i="38"/>
  <c r="G199" i="38"/>
  <c r="G200" i="38"/>
  <c r="G201" i="38"/>
  <c r="G202" i="38"/>
  <c r="G203" i="38"/>
  <c r="G204" i="38"/>
  <c r="G205" i="38"/>
  <c r="G206" i="38"/>
  <c r="G207" i="38"/>
  <c r="G208" i="38"/>
  <c r="G209" i="38"/>
  <c r="G210" i="38"/>
  <c r="G211" i="38"/>
  <c r="G212" i="38"/>
  <c r="G213" i="38"/>
  <c r="G214" i="38"/>
  <c r="G215" i="38"/>
  <c r="G216" i="38"/>
  <c r="G217" i="38"/>
  <c r="G218" i="38"/>
  <c r="G219" i="38"/>
  <c r="G220" i="38"/>
  <c r="G221" i="38"/>
  <c r="G222" i="38"/>
  <c r="G223" i="38"/>
  <c r="G224" i="38"/>
  <c r="G225" i="38"/>
  <c r="G226" i="38"/>
  <c r="G227" i="38"/>
  <c r="G228" i="38"/>
  <c r="G229" i="38"/>
  <c r="G230" i="38"/>
  <c r="G231" i="38"/>
  <c r="G232" i="38"/>
  <c r="G233" i="38"/>
  <c r="G234" i="38"/>
  <c r="G235" i="38"/>
  <c r="G236" i="38"/>
  <c r="G237" i="38"/>
  <c r="G238" i="38"/>
  <c r="G239" i="38"/>
  <c r="G240" i="38"/>
  <c r="G241" i="38"/>
  <c r="G242" i="38"/>
  <c r="G243" i="38"/>
  <c r="G244" i="38"/>
  <c r="G245" i="38"/>
  <c r="G246" i="38"/>
  <c r="G247" i="38"/>
  <c r="G248" i="38"/>
  <c r="G249" i="38"/>
  <c r="G250" i="38"/>
  <c r="G251" i="38"/>
  <c r="G252" i="38"/>
  <c r="G253" i="38"/>
  <c r="G254" i="38"/>
  <c r="G255" i="38"/>
  <c r="G256" i="38"/>
  <c r="G257" i="38"/>
  <c r="G258" i="38"/>
  <c r="G259" i="38"/>
  <c r="G260" i="38"/>
  <c r="G261" i="38"/>
  <c r="G262" i="38"/>
  <c r="G263" i="38"/>
  <c r="G264" i="38"/>
  <c r="G265" i="38"/>
  <c r="G266" i="38"/>
  <c r="G267" i="38"/>
  <c r="G268" i="38"/>
  <c r="G269" i="38"/>
  <c r="G270" i="38"/>
  <c r="G271" i="38"/>
  <c r="G272" i="38"/>
  <c r="G273" i="38"/>
  <c r="G274" i="38"/>
  <c r="G275" i="38"/>
  <c r="G276" i="38"/>
  <c r="G277" i="38"/>
  <c r="G278" i="38"/>
  <c r="G279" i="38"/>
  <c r="G280" i="38"/>
  <c r="G281" i="38"/>
  <c r="G282" i="38"/>
  <c r="G283" i="38"/>
  <c r="G284" i="38"/>
  <c r="G285" i="38"/>
  <c r="G286" i="38"/>
  <c r="G287" i="38"/>
  <c r="G288" i="38"/>
  <c r="G289" i="38"/>
  <c r="G290" i="38"/>
  <c r="G291" i="38"/>
  <c r="G292" i="38"/>
  <c r="G293" i="38"/>
  <c r="G294" i="38"/>
  <c r="G295" i="38"/>
  <c r="G296" i="38"/>
  <c r="G297" i="38"/>
  <c r="G298" i="38"/>
  <c r="G299" i="38"/>
  <c r="G300" i="38"/>
  <c r="G301" i="38"/>
  <c r="G302" i="38"/>
  <c r="G303" i="38"/>
  <c r="G304" i="38"/>
  <c r="G305" i="38"/>
  <c r="G306" i="38"/>
  <c r="G307" i="38"/>
  <c r="G308" i="38"/>
  <c r="G309" i="38"/>
  <c r="G310" i="38"/>
  <c r="G311" i="38"/>
  <c r="G312" i="38"/>
  <c r="G313" i="38"/>
  <c r="G314" i="38"/>
  <c r="G315" i="38"/>
  <c r="G316" i="38"/>
  <c r="G317" i="38"/>
  <c r="G318" i="38"/>
  <c r="G319" i="38"/>
  <c r="G320" i="38"/>
  <c r="G321" i="38"/>
  <c r="G322" i="38"/>
  <c r="G323" i="38"/>
  <c r="G324" i="38"/>
  <c r="G325" i="38"/>
  <c r="G326" i="38"/>
  <c r="G327" i="38"/>
  <c r="G328" i="38"/>
  <c r="G329" i="38"/>
  <c r="G330" i="38"/>
  <c r="G331" i="38"/>
  <c r="G332" i="38"/>
  <c r="G333" i="38"/>
  <c r="G334" i="38"/>
  <c r="G335" i="38"/>
  <c r="G336" i="38"/>
  <c r="G337" i="38"/>
  <c r="G338" i="38"/>
  <c r="G339" i="38"/>
  <c r="G340" i="38"/>
  <c r="G341" i="38"/>
  <c r="G342" i="38"/>
  <c r="G343" i="38"/>
  <c r="G344" i="38"/>
  <c r="G345" i="38"/>
  <c r="G346" i="38"/>
  <c r="G347" i="38"/>
  <c r="G348" i="38"/>
  <c r="G349" i="38"/>
  <c r="G350" i="38"/>
  <c r="G351" i="38"/>
  <c r="G352" i="38"/>
  <c r="G353" i="38"/>
  <c r="G354" i="38"/>
  <c r="G355" i="38"/>
  <c r="G356" i="38"/>
  <c r="G357" i="38"/>
  <c r="G358" i="38"/>
  <c r="G359" i="38"/>
  <c r="G360" i="38"/>
  <c r="G361" i="38"/>
  <c r="G362" i="38"/>
  <c r="G363" i="38"/>
  <c r="G364" i="38"/>
  <c r="G365" i="38"/>
  <c r="G366" i="38"/>
  <c r="G367" i="38"/>
  <c r="G368" i="38"/>
  <c r="G369" i="38"/>
  <c r="G370" i="38"/>
  <c r="G371" i="38"/>
  <c r="G372" i="38"/>
  <c r="G373" i="38"/>
  <c r="G374" i="38"/>
  <c r="G375" i="38"/>
  <c r="G376" i="38"/>
  <c r="G377" i="38"/>
  <c r="G378" i="38"/>
  <c r="G379" i="38"/>
  <c r="G380" i="38"/>
  <c r="G381" i="38"/>
  <c r="G382" i="38"/>
  <c r="G383" i="38"/>
  <c r="G384" i="38"/>
  <c r="G385" i="38"/>
  <c r="G386" i="38"/>
  <c r="G387" i="38"/>
  <c r="G388" i="38"/>
  <c r="G389" i="38"/>
  <c r="G390" i="38"/>
  <c r="G391" i="38"/>
  <c r="G392" i="38"/>
  <c r="G393" i="38"/>
  <c r="G394" i="38"/>
  <c r="G395" i="38"/>
  <c r="G396" i="38"/>
  <c r="G397" i="38"/>
  <c r="G398" i="38"/>
  <c r="G399" i="38"/>
  <c r="G400" i="38"/>
  <c r="G401" i="38"/>
  <c r="G402" i="38"/>
  <c r="G403" i="38"/>
  <c r="G404" i="38"/>
  <c r="G405" i="38"/>
  <c r="G406" i="38"/>
  <c r="G407" i="38"/>
  <c r="G408" i="38"/>
  <c r="G409" i="38"/>
  <c r="G410" i="38"/>
  <c r="G411" i="38"/>
  <c r="G412" i="38"/>
  <c r="G413" i="38"/>
  <c r="G414" i="38"/>
  <c r="G415" i="38"/>
  <c r="G416" i="38"/>
  <c r="G417" i="38"/>
  <c r="G418" i="38"/>
  <c r="G419" i="38"/>
  <c r="G420" i="38"/>
  <c r="G421" i="38"/>
  <c r="G422" i="38"/>
  <c r="G423" i="38"/>
  <c r="G424" i="38"/>
  <c r="G425" i="38"/>
  <c r="G426" i="38"/>
  <c r="G427" i="38"/>
  <c r="G428" i="38"/>
  <c r="G429" i="38"/>
  <c r="G430" i="38"/>
  <c r="G431" i="38"/>
  <c r="G432" i="38"/>
  <c r="G433" i="38"/>
  <c r="G434" i="38"/>
  <c r="G435" i="38"/>
  <c r="G436" i="38"/>
  <c r="G437" i="38"/>
  <c r="G438" i="38"/>
  <c r="G439" i="38"/>
  <c r="G440" i="38"/>
  <c r="G441" i="38"/>
  <c r="G442" i="38"/>
  <c r="G443" i="38"/>
  <c r="G444" i="38"/>
  <c r="G445" i="38"/>
  <c r="G446" i="38"/>
  <c r="G447" i="38"/>
  <c r="G448" i="38"/>
  <c r="G449" i="38"/>
  <c r="C450" i="6" l="1"/>
  <c r="G450" i="6"/>
  <c r="E148" i="6"/>
  <c r="C148" i="6"/>
  <c r="E147" i="6"/>
  <c r="C147" i="6"/>
  <c r="G41" i="6"/>
  <c r="I143" i="7" l="1"/>
  <c r="I136" i="7"/>
  <c r="G89" i="2" l="1"/>
  <c r="H89" i="2" s="1"/>
  <c r="G139" i="6"/>
  <c r="E85" i="2" l="1"/>
  <c r="I234" i="7" l="1"/>
  <c r="J234" i="7" s="1"/>
  <c r="L273" i="7" l="1"/>
  <c r="J8" i="38" l="1"/>
  <c r="E114" i="4" l="1"/>
  <c r="E113" i="4"/>
  <c r="E112" i="4"/>
  <c r="E104" i="4"/>
  <c r="E103" i="4"/>
  <c r="E90" i="4"/>
  <c r="E86" i="4"/>
  <c r="E79" i="4"/>
  <c r="E78" i="4"/>
  <c r="E77" i="4"/>
  <c r="E76" i="4"/>
  <c r="E75" i="4"/>
  <c r="E74" i="4"/>
  <c r="E70" i="4"/>
  <c r="E69" i="4"/>
  <c r="E68" i="4"/>
  <c r="E67" i="4"/>
  <c r="E66" i="4"/>
  <c r="E65" i="4"/>
  <c r="E64" i="4"/>
  <c r="E63" i="4"/>
  <c r="E55" i="4"/>
  <c r="E48" i="4"/>
  <c r="E47" i="4"/>
  <c r="E38" i="4"/>
  <c r="E37" i="4"/>
  <c r="E36" i="4"/>
  <c r="E32" i="4"/>
  <c r="E28" i="4"/>
  <c r="E27" i="4"/>
  <c r="E23" i="4"/>
  <c r="E22" i="4"/>
  <c r="E21" i="4"/>
  <c r="E17" i="4"/>
  <c r="E51" i="3"/>
  <c r="E46" i="3"/>
  <c r="E37" i="3"/>
  <c r="E36" i="3"/>
  <c r="E34" i="3"/>
  <c r="E33" i="3"/>
  <c r="E28" i="3"/>
  <c r="E23" i="3"/>
  <c r="E18" i="3"/>
  <c r="E17" i="3"/>
  <c r="E16" i="3"/>
  <c r="E15" i="3"/>
  <c r="E14" i="3"/>
  <c r="E31" i="3" l="1"/>
  <c r="E101" i="4"/>
  <c r="L298" i="38"/>
  <c r="L297" i="38" s="1"/>
  <c r="K298" i="38"/>
  <c r="K297" i="38" s="1"/>
  <c r="L295" i="38"/>
  <c r="K295" i="38"/>
  <c r="L292" i="38"/>
  <c r="L291" i="38" s="1"/>
  <c r="L290" i="38" s="1"/>
  <c r="K291" i="38"/>
  <c r="L287" i="38"/>
  <c r="L286" i="38" s="1"/>
  <c r="K287" i="38"/>
  <c r="K286" i="38" s="1"/>
  <c r="J16" i="38"/>
  <c r="J15" i="38"/>
  <c r="J14" i="38"/>
  <c r="J13" i="38"/>
  <c r="J10" i="38"/>
  <c r="J9" i="38"/>
  <c r="J11" i="38" l="1"/>
  <c r="K290" i="38"/>
  <c r="J18" i="38"/>
  <c r="K285" i="38"/>
  <c r="K284" i="38" s="1"/>
  <c r="L285" i="38"/>
  <c r="L284" i="38" s="1"/>
  <c r="J20" i="38" l="1"/>
  <c r="G474" i="7" l="1"/>
  <c r="G473" i="7"/>
  <c r="G472" i="7"/>
  <c r="G471" i="7"/>
  <c r="G470" i="7"/>
  <c r="G469" i="7"/>
  <c r="G468" i="7"/>
  <c r="G467" i="7"/>
  <c r="G466" i="7"/>
  <c r="G465" i="7"/>
  <c r="G464" i="7"/>
  <c r="G463" i="7"/>
  <c r="G462" i="7"/>
  <c r="G461" i="7"/>
  <c r="G460" i="7"/>
  <c r="G459" i="7"/>
  <c r="G458" i="7"/>
  <c r="G457" i="7"/>
  <c r="G456" i="7"/>
  <c r="G455" i="7"/>
  <c r="G454" i="7"/>
  <c r="G453" i="7"/>
  <c r="G452" i="7"/>
  <c r="G451" i="7"/>
  <c r="G450" i="7"/>
  <c r="G449" i="7"/>
  <c r="G448" i="7"/>
  <c r="G447" i="7"/>
  <c r="G446" i="7"/>
  <c r="G445" i="7"/>
  <c r="G444" i="7"/>
  <c r="G443" i="7"/>
  <c r="G442" i="7"/>
  <c r="G441" i="7"/>
  <c r="G440" i="7"/>
  <c r="G439" i="7"/>
  <c r="G438" i="7"/>
  <c r="G437" i="7"/>
  <c r="G436" i="7"/>
  <c r="G435" i="7"/>
  <c r="G434" i="7"/>
  <c r="G433" i="7"/>
  <c r="G432" i="7"/>
  <c r="G431" i="7"/>
  <c r="G430" i="7"/>
  <c r="G429" i="7"/>
  <c r="G428" i="7"/>
  <c r="G427" i="7"/>
  <c r="G426" i="7"/>
  <c r="G425" i="7"/>
  <c r="G424" i="7"/>
  <c r="G423" i="7"/>
  <c r="G422" i="7"/>
  <c r="G421" i="7"/>
  <c r="G420" i="7"/>
  <c r="G419" i="7"/>
  <c r="G418" i="7"/>
  <c r="G417" i="7"/>
  <c r="G416" i="7"/>
  <c r="G415" i="7"/>
  <c r="G414" i="7"/>
  <c r="G413" i="7"/>
  <c r="G412" i="7"/>
  <c r="G411" i="7"/>
  <c r="G410" i="7"/>
  <c r="G409" i="7"/>
  <c r="G408" i="7"/>
  <c r="G407" i="7"/>
  <c r="G406" i="7"/>
  <c r="G405" i="7"/>
  <c r="G404" i="7"/>
  <c r="G403" i="7"/>
  <c r="G402" i="7"/>
  <c r="G401" i="7"/>
  <c r="G400" i="7"/>
  <c r="G399" i="7"/>
  <c r="G398" i="7"/>
  <c r="G397" i="7"/>
  <c r="G396" i="7"/>
  <c r="G395" i="7"/>
  <c r="G394" i="7"/>
  <c r="G393" i="7"/>
  <c r="G392" i="7"/>
  <c r="G391" i="7"/>
  <c r="G390" i="7"/>
  <c r="G389" i="7"/>
  <c r="G388" i="7"/>
  <c r="G387" i="7"/>
  <c r="G386" i="7"/>
  <c r="G385" i="7"/>
  <c r="G384" i="7"/>
  <c r="G383" i="7"/>
  <c r="G382" i="7"/>
  <c r="G381" i="7"/>
  <c r="G380" i="7"/>
  <c r="G379" i="7"/>
  <c r="G378" i="7"/>
  <c r="G377" i="7"/>
  <c r="G376" i="7"/>
  <c r="G375" i="7"/>
  <c r="G374" i="7"/>
  <c r="G373" i="7"/>
  <c r="G372" i="7"/>
  <c r="G371" i="7"/>
  <c r="G370" i="7"/>
  <c r="G369" i="7"/>
  <c r="G368" i="7"/>
  <c r="G367" i="7"/>
  <c r="G366" i="7"/>
  <c r="G365" i="7"/>
  <c r="G364" i="7"/>
  <c r="G363" i="7"/>
  <c r="G362" i="7"/>
  <c r="G361" i="7"/>
  <c r="G360" i="7"/>
  <c r="G359" i="7"/>
  <c r="G358" i="7"/>
  <c r="G357" i="7"/>
  <c r="G356" i="7"/>
  <c r="G355" i="7"/>
  <c r="G354" i="7"/>
  <c r="G353" i="7"/>
  <c r="G352" i="7"/>
  <c r="G351" i="7"/>
  <c r="G350" i="7"/>
  <c r="G349" i="7"/>
  <c r="G348" i="7"/>
  <c r="G347" i="7"/>
  <c r="G346" i="7"/>
  <c r="G345" i="7"/>
  <c r="G344" i="7"/>
  <c r="G343" i="7"/>
  <c r="G342" i="7"/>
  <c r="G341" i="7"/>
  <c r="G340" i="7"/>
  <c r="G339" i="7"/>
  <c r="G338" i="7"/>
  <c r="G337" i="7"/>
  <c r="G336" i="7"/>
  <c r="G335" i="7"/>
  <c r="G334" i="7"/>
  <c r="G333" i="7"/>
  <c r="G332" i="7"/>
  <c r="G331" i="7"/>
  <c r="G330" i="7"/>
  <c r="G329" i="7"/>
  <c r="G328" i="7"/>
  <c r="G327" i="7"/>
  <c r="G326" i="7"/>
  <c r="G325" i="7"/>
  <c r="G324" i="7"/>
  <c r="G323" i="7"/>
  <c r="G322" i="7"/>
  <c r="G321" i="7"/>
  <c r="G320" i="7"/>
  <c r="G319" i="7"/>
  <c r="G318" i="7"/>
  <c r="G317" i="7"/>
  <c r="G316" i="7"/>
  <c r="G315" i="7"/>
  <c r="G314" i="7"/>
  <c r="G313" i="7"/>
  <c r="G312" i="7"/>
  <c r="G311" i="7"/>
  <c r="G310" i="7"/>
  <c r="G309" i="7"/>
  <c r="G308" i="7"/>
  <c r="G307" i="7"/>
  <c r="G306" i="7"/>
  <c r="G305" i="7"/>
  <c r="G304" i="7"/>
  <c r="G303" i="7"/>
  <c r="G302" i="7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K18" i="7"/>
  <c r="G18" i="7"/>
  <c r="K17" i="7"/>
  <c r="G17" i="7"/>
  <c r="K16" i="7"/>
  <c r="G16" i="7"/>
  <c r="K15" i="7"/>
  <c r="G15" i="7"/>
  <c r="G14" i="7"/>
  <c r="G13" i="7"/>
  <c r="K12" i="7"/>
  <c r="G12" i="7"/>
  <c r="K11" i="7"/>
  <c r="G11" i="7"/>
  <c r="K10" i="7"/>
  <c r="G10" i="7"/>
  <c r="K13" i="7" l="1"/>
  <c r="K20" i="7"/>
  <c r="G296" i="6"/>
  <c r="E149" i="6"/>
  <c r="G337" i="6" l="1"/>
  <c r="M337" i="6" s="1"/>
  <c r="G458" i="6"/>
  <c r="K22" i="7"/>
  <c r="G365" i="6"/>
  <c r="M365" i="6" s="1"/>
  <c r="G322" i="6"/>
  <c r="M322" i="6" s="1"/>
  <c r="G326" i="6"/>
  <c r="M326" i="6" s="1"/>
  <c r="G343" i="6"/>
  <c r="M343" i="6" s="1"/>
  <c r="G60" i="6"/>
  <c r="A497" i="6"/>
  <c r="A496" i="6"/>
  <c r="A495" i="6"/>
  <c r="A487" i="6"/>
  <c r="A488" i="6"/>
  <c r="E487" i="6"/>
  <c r="E488" i="6"/>
  <c r="E489" i="6"/>
  <c r="E486" i="6"/>
  <c r="A486" i="6"/>
  <c r="D127" i="4" l="1"/>
  <c r="D126" i="4"/>
  <c r="A126" i="4"/>
  <c r="D125" i="4"/>
  <c r="A125" i="4"/>
  <c r="A124" i="4"/>
  <c r="D124" i="4"/>
  <c r="D64" i="3"/>
  <c r="D63" i="3"/>
  <c r="A63" i="3"/>
  <c r="D62" i="3"/>
  <c r="A62" i="3"/>
  <c r="D61" i="3"/>
  <c r="A61" i="3"/>
  <c r="A72" i="3"/>
  <c r="A136" i="4" s="1"/>
  <c r="A71" i="3"/>
  <c r="A135" i="4" s="1"/>
  <c r="A70" i="3"/>
  <c r="A134" i="4" s="1"/>
  <c r="A177" i="2"/>
  <c r="A176" i="2"/>
  <c r="A175" i="2"/>
  <c r="D169" i="2"/>
  <c r="D168" i="2"/>
  <c r="D167" i="2"/>
  <c r="A168" i="2"/>
  <c r="A167" i="2"/>
  <c r="D166" i="2"/>
  <c r="A166" i="2"/>
  <c r="C86" i="4" l="1"/>
  <c r="C53" i="4"/>
  <c r="C31" i="3"/>
  <c r="I58" i="4" s="1"/>
  <c r="C28" i="3"/>
  <c r="C26" i="3" s="1"/>
  <c r="C101" i="4" l="1"/>
  <c r="G14" i="3"/>
  <c r="G15" i="3"/>
  <c r="H15" i="3" s="1"/>
  <c r="G16" i="3"/>
  <c r="G17" i="3"/>
  <c r="G18" i="3"/>
  <c r="H18" i="3" s="1"/>
  <c r="G23" i="3"/>
  <c r="H23" i="3" s="1"/>
  <c r="G159" i="2"/>
  <c r="G155" i="2"/>
  <c r="G138" i="2"/>
  <c r="H138" i="2" s="1"/>
  <c r="G137" i="2"/>
  <c r="H137" i="2" s="1"/>
  <c r="G117" i="2"/>
  <c r="H117" i="2" s="1"/>
  <c r="G112" i="2"/>
  <c r="G111" i="2"/>
  <c r="H111" i="2" s="1"/>
  <c r="G110" i="2"/>
  <c r="H110" i="2" s="1"/>
  <c r="G109" i="2"/>
  <c r="H109" i="2" s="1"/>
  <c r="G108" i="2"/>
  <c r="H108" i="2" s="1"/>
  <c r="G106" i="2"/>
  <c r="G94" i="2"/>
  <c r="H94" i="2" s="1"/>
  <c r="C93" i="2"/>
  <c r="G93" i="2" s="1"/>
  <c r="G83" i="2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G55" i="2"/>
  <c r="G54" i="2"/>
  <c r="H54" i="2" s="1"/>
  <c r="G50" i="2"/>
  <c r="H50" i="2" s="1"/>
  <c r="G39" i="2"/>
  <c r="G35" i="2"/>
  <c r="H35" i="2" s="1"/>
  <c r="G34" i="2"/>
  <c r="G33" i="2"/>
  <c r="H33" i="2" s="1"/>
  <c r="G32" i="2"/>
  <c r="H32" i="2" s="1"/>
  <c r="G31" i="2"/>
  <c r="H31" i="2" s="1"/>
  <c r="G27" i="2"/>
  <c r="G24" i="2"/>
  <c r="G23" i="2"/>
  <c r="G113" i="2" l="1"/>
  <c r="H113" i="2" s="1"/>
  <c r="G40" i="2"/>
  <c r="G125" i="2"/>
  <c r="H125" i="2" s="1"/>
  <c r="G87" i="2"/>
  <c r="H87" i="2" s="1"/>
  <c r="C85" i="2"/>
  <c r="G88" i="2"/>
  <c r="H88" i="2" s="1"/>
  <c r="G105" i="2"/>
  <c r="G107" i="2"/>
  <c r="H107" i="2" s="1"/>
  <c r="G126" i="2"/>
  <c r="G19" i="2"/>
  <c r="H19" i="2" s="1"/>
  <c r="G25" i="2"/>
  <c r="H25" i="2" s="1"/>
  <c r="G42" i="2"/>
  <c r="H42" i="2" s="1"/>
  <c r="G71" i="2"/>
  <c r="H71" i="2" s="1"/>
  <c r="G26" i="2"/>
  <c r="H26" i="2" s="1"/>
  <c r="G72" i="2"/>
  <c r="H72" i="2" s="1"/>
  <c r="G18" i="2"/>
  <c r="H18" i="2" s="1"/>
  <c r="G28" i="3"/>
  <c r="E26" i="3"/>
  <c r="G26" i="3" s="1"/>
  <c r="G21" i="1"/>
  <c r="H21" i="1" s="1"/>
  <c r="G16" i="1"/>
  <c r="H16" i="1" s="1"/>
  <c r="G61" i="1"/>
  <c r="G58" i="1"/>
  <c r="G27" i="1"/>
  <c r="G19" i="1"/>
  <c r="H19" i="1" s="1"/>
  <c r="G28" i="1" l="1"/>
  <c r="H28" i="1" s="1"/>
  <c r="G32" i="1"/>
  <c r="H32" i="1" s="1"/>
  <c r="G38" i="1"/>
  <c r="H38" i="1" s="1"/>
  <c r="G39" i="1"/>
  <c r="H39" i="1" s="1"/>
  <c r="G42" i="1"/>
  <c r="H42" i="1" s="1"/>
  <c r="G15" i="1"/>
  <c r="H15" i="1" s="1"/>
  <c r="G13" i="1"/>
  <c r="H13" i="1" s="1"/>
  <c r="G14" i="1"/>
  <c r="H14" i="1" s="1"/>
  <c r="G20" i="1"/>
  <c r="H20" i="1" s="1"/>
  <c r="E9" i="4"/>
  <c r="E8" i="2"/>
  <c r="C8" i="2"/>
  <c r="I386" i="8" l="1"/>
  <c r="J386" i="8" s="1"/>
  <c r="I375" i="8"/>
  <c r="J375" i="8" s="1"/>
  <c r="I125" i="8"/>
  <c r="J125" i="8" s="1"/>
  <c r="I109" i="8"/>
  <c r="J109" i="8" s="1"/>
  <c r="I71" i="8"/>
  <c r="I70" i="8"/>
  <c r="E18" i="1" l="1"/>
  <c r="E253" i="6" l="1"/>
  <c r="E252" i="6"/>
  <c r="E209" i="6"/>
  <c r="G146" i="6"/>
  <c r="E240" i="6" l="1"/>
  <c r="G114" i="4"/>
  <c r="G113" i="4"/>
  <c r="H113" i="4" s="1"/>
  <c r="G112" i="4"/>
  <c r="G104" i="4"/>
  <c r="G103" i="4"/>
  <c r="H103" i="4" s="1"/>
  <c r="G90" i="4"/>
  <c r="H90" i="4" s="1"/>
  <c r="G86" i="4"/>
  <c r="G78" i="4"/>
  <c r="G77" i="4"/>
  <c r="G76" i="4"/>
  <c r="H76" i="4" s="1"/>
  <c r="G75" i="4"/>
  <c r="H75" i="4" s="1"/>
  <c r="G74" i="4"/>
  <c r="G70" i="4"/>
  <c r="H70" i="4" s="1"/>
  <c r="G69" i="4"/>
  <c r="H69" i="4" s="1"/>
  <c r="G68" i="4"/>
  <c r="G67" i="4"/>
  <c r="H67" i="4" s="1"/>
  <c r="G66" i="4"/>
  <c r="H66" i="4" s="1"/>
  <c r="G65" i="4"/>
  <c r="H65" i="4" s="1"/>
  <c r="G64" i="4"/>
  <c r="H64" i="4" s="1"/>
  <c r="G63" i="4"/>
  <c r="H63" i="4" s="1"/>
  <c r="G48" i="4"/>
  <c r="H48" i="4" s="1"/>
  <c r="G47" i="4"/>
  <c r="H47" i="4" s="1"/>
  <c r="G38" i="4"/>
  <c r="H38" i="4" s="1"/>
  <c r="G37" i="4"/>
  <c r="G36" i="4"/>
  <c r="H36" i="4" s="1"/>
  <c r="G32" i="4"/>
  <c r="G28" i="4"/>
  <c r="G27" i="4"/>
  <c r="G23" i="4"/>
  <c r="G21" i="4"/>
  <c r="H21" i="4" s="1"/>
  <c r="G17" i="4"/>
  <c r="G51" i="3"/>
  <c r="H51" i="3" s="1"/>
  <c r="G46" i="3"/>
  <c r="H46" i="3" s="1"/>
  <c r="G37" i="3"/>
  <c r="H37" i="3" s="1"/>
  <c r="G36" i="3"/>
  <c r="G34" i="3"/>
  <c r="H34" i="3" s="1"/>
  <c r="G33" i="3"/>
  <c r="H33" i="3" s="1"/>
  <c r="G55" i="4" l="1"/>
  <c r="G53" i="4"/>
  <c r="G22" i="4"/>
  <c r="H22" i="4" s="1"/>
  <c r="M3" i="3" l="1"/>
  <c r="I29" i="5" l="1"/>
  <c r="I405" i="6" l="1"/>
  <c r="G208" i="6"/>
  <c r="M405" i="6" l="1"/>
  <c r="G239" i="6"/>
  <c r="G397" i="6" l="1"/>
  <c r="I395" i="6" s="1"/>
  <c r="E84" i="4" l="1"/>
  <c r="C84" i="4" l="1"/>
  <c r="C80" i="4" s="1"/>
  <c r="G80" i="4" s="1"/>
  <c r="G84" i="4" l="1"/>
  <c r="J9" i="8" l="1"/>
  <c r="L161" i="6" s="1"/>
  <c r="C72" i="4" l="1"/>
  <c r="E57" i="1"/>
  <c r="G402" i="6" l="1"/>
  <c r="I400" i="6" s="1"/>
  <c r="B292" i="6"/>
  <c r="C283" i="6"/>
  <c r="G283" i="6"/>
  <c r="E201" i="6"/>
  <c r="G292" i="6" l="1"/>
  <c r="G176" i="6"/>
  <c r="M176" i="6" s="1"/>
  <c r="G187" i="6"/>
  <c r="M187" i="6" s="1"/>
  <c r="G119" i="6"/>
  <c r="M203" i="6"/>
  <c r="I290" i="6" l="1"/>
  <c r="M290" i="6" s="1"/>
  <c r="I24" i="5"/>
  <c r="H22" i="5"/>
  <c r="G22" i="5"/>
  <c r="J17" i="8" l="1"/>
  <c r="J16" i="8"/>
  <c r="L421" i="6" s="1"/>
  <c r="J15" i="8"/>
  <c r="J14" i="8"/>
  <c r="J11" i="8"/>
  <c r="J10" i="8"/>
  <c r="L246" i="6" s="1"/>
  <c r="G475" i="6" l="1"/>
  <c r="I473" i="6" s="1"/>
  <c r="G469" i="6"/>
  <c r="G455" i="6"/>
  <c r="G447" i="6"/>
  <c r="G444" i="6"/>
  <c r="G437" i="6"/>
  <c r="G426" i="6"/>
  <c r="G423" i="6"/>
  <c r="G312" i="6"/>
  <c r="M312" i="6" s="1"/>
  <c r="G305" i="6"/>
  <c r="M305" i="6" s="1"/>
  <c r="G286" i="6"/>
  <c r="I442" i="6" l="1"/>
  <c r="I435" i="6"/>
  <c r="I467" i="6"/>
  <c r="I237" i="6"/>
  <c r="G388" i="6"/>
  <c r="G374" i="6"/>
  <c r="G279" i="6"/>
  <c r="G315" i="6"/>
  <c r="M315" i="6" s="1"/>
  <c r="G220" i="6"/>
  <c r="G198" i="6"/>
  <c r="M198" i="6" s="1"/>
  <c r="G171" i="6"/>
  <c r="M171" i="6" s="1"/>
  <c r="I421" i="6"/>
  <c r="G156" i="6"/>
  <c r="G151" i="6"/>
  <c r="I277" i="6" l="1"/>
  <c r="K299" i="6" s="1"/>
  <c r="I137" i="6"/>
  <c r="M137" i="6" s="1"/>
  <c r="M421" i="6"/>
  <c r="M442" i="6"/>
  <c r="I165" i="6"/>
  <c r="I372" i="6"/>
  <c r="M372" i="6" s="1"/>
  <c r="I218" i="6"/>
  <c r="K479" i="6"/>
  <c r="K430" i="6"/>
  <c r="M430" i="6" s="1"/>
  <c r="I453" i="6"/>
  <c r="M453" i="6" s="1"/>
  <c r="I303" i="6"/>
  <c r="M262" i="6"/>
  <c r="M303" i="6" l="1"/>
  <c r="K416" i="6"/>
  <c r="M277" i="6"/>
  <c r="N277" i="6" s="1"/>
  <c r="M139" i="6"/>
  <c r="K463" i="6"/>
  <c r="M416" i="6"/>
  <c r="K246" i="6"/>
  <c r="G116" i="6" l="1"/>
  <c r="G113" i="6"/>
  <c r="G110" i="6"/>
  <c r="G89" i="6"/>
  <c r="G86" i="6"/>
  <c r="G98" i="6" l="1"/>
  <c r="G102" i="6"/>
  <c r="G106" i="6"/>
  <c r="G70" i="6"/>
  <c r="G65" i="6"/>
  <c r="G57" i="6"/>
  <c r="G54" i="6"/>
  <c r="I68" i="6" l="1"/>
  <c r="M68" i="6" s="1"/>
  <c r="G26" i="6"/>
  <c r="I24" i="6" s="1"/>
  <c r="G13" i="6"/>
  <c r="I29" i="6" l="1"/>
  <c r="G17" i="6"/>
  <c r="I11" i="6" l="1"/>
  <c r="I28" i="5" l="1"/>
  <c r="I23" i="5"/>
  <c r="I22" i="5"/>
  <c r="E98" i="4"/>
  <c r="J44" i="3" s="1"/>
  <c r="K44" i="3" s="1"/>
  <c r="E88" i="4"/>
  <c r="C88" i="4"/>
  <c r="E51" i="4"/>
  <c r="C51" i="4"/>
  <c r="E30" i="4"/>
  <c r="C30" i="4"/>
  <c r="E15" i="4"/>
  <c r="C15" i="4"/>
  <c r="A4" i="4"/>
  <c r="E49" i="3"/>
  <c r="C49" i="3"/>
  <c r="E44" i="3"/>
  <c r="C44" i="3"/>
  <c r="C157" i="2"/>
  <c r="E157" i="2"/>
  <c r="E81" i="2"/>
  <c r="C81" i="2"/>
  <c r="E153" i="2"/>
  <c r="E123" i="2"/>
  <c r="E120" i="2" s="1"/>
  <c r="C48" i="2"/>
  <c r="G48" i="2" s="1"/>
  <c r="H48" i="2" s="1"/>
  <c r="E37" i="2"/>
  <c r="E29" i="2"/>
  <c r="E115" i="2"/>
  <c r="C115" i="2"/>
  <c r="M218" i="6" s="1"/>
  <c r="E21" i="2"/>
  <c r="A4" i="2"/>
  <c r="A3" i="2"/>
  <c r="C41" i="1"/>
  <c r="E41" i="1"/>
  <c r="E12" i="1"/>
  <c r="G115" i="2" l="1"/>
  <c r="H115" i="2" s="1"/>
  <c r="G15" i="4"/>
  <c r="G51" i="4"/>
  <c r="G30" i="4"/>
  <c r="G88" i="4"/>
  <c r="H88" i="4" s="1"/>
  <c r="G44" i="3"/>
  <c r="H44" i="3" s="1"/>
  <c r="G49" i="3"/>
  <c r="H49" i="3" s="1"/>
  <c r="G157" i="2"/>
  <c r="G81" i="2"/>
  <c r="G41" i="1"/>
  <c r="H41" i="1" s="1"/>
  <c r="E110" i="4"/>
  <c r="E107" i="4" s="1"/>
  <c r="J49" i="3" s="1"/>
  <c r="K49" i="3" s="1"/>
  <c r="E72" i="4"/>
  <c r="G72" i="4" s="1"/>
  <c r="H72" i="4" s="1"/>
  <c r="C57" i="1"/>
  <c r="G57" i="1" s="1"/>
  <c r="E34" i="4"/>
  <c r="C153" i="2"/>
  <c r="G101" i="4"/>
  <c r="H101" i="4" s="1"/>
  <c r="C34" i="4"/>
  <c r="C123" i="2"/>
  <c r="C44" i="4"/>
  <c r="E37" i="1"/>
  <c r="E23" i="1"/>
  <c r="E16" i="2"/>
  <c r="C21" i="2"/>
  <c r="C92" i="2"/>
  <c r="E21" i="3"/>
  <c r="I30" i="5"/>
  <c r="I20" i="5"/>
  <c r="E150" i="2"/>
  <c r="E61" i="4"/>
  <c r="J12" i="8"/>
  <c r="J19" i="8"/>
  <c r="C139" i="2" s="1"/>
  <c r="E92" i="2"/>
  <c r="E69" i="2"/>
  <c r="E11" i="3"/>
  <c r="E52" i="2"/>
  <c r="E25" i="4"/>
  <c r="C37" i="1"/>
  <c r="C110" i="4"/>
  <c r="C11" i="3"/>
  <c r="I12" i="4" s="1"/>
  <c r="C69" i="2"/>
  <c r="C12" i="1"/>
  <c r="I13" i="2" s="1"/>
  <c r="C18" i="1"/>
  <c r="I45" i="2" s="1"/>
  <c r="C37" i="2"/>
  <c r="C16" i="2"/>
  <c r="C61" i="4"/>
  <c r="C103" i="2"/>
  <c r="M165" i="6" s="1"/>
  <c r="C29" i="2"/>
  <c r="C52" i="2"/>
  <c r="C21" i="3"/>
  <c r="I41" i="4" s="1"/>
  <c r="E44" i="4"/>
  <c r="E41" i="4" s="1"/>
  <c r="J21" i="3" s="1"/>
  <c r="C25" i="4"/>
  <c r="C19" i="4"/>
  <c r="C12" i="4" s="1"/>
  <c r="E19" i="4"/>
  <c r="E103" i="2"/>
  <c r="E100" i="2" s="1"/>
  <c r="E129" i="2" s="1"/>
  <c r="J12" i="4" l="1"/>
  <c r="C58" i="4"/>
  <c r="J58" i="4" s="1"/>
  <c r="J61" i="4"/>
  <c r="K21" i="3"/>
  <c r="G123" i="2"/>
  <c r="H123" i="2" s="1"/>
  <c r="M237" i="6"/>
  <c r="N237" i="6" s="1"/>
  <c r="L21" i="3"/>
  <c r="E13" i="2"/>
  <c r="G21" i="2"/>
  <c r="H21" i="2" s="1"/>
  <c r="G37" i="2"/>
  <c r="H37" i="2" s="1"/>
  <c r="G29" i="2"/>
  <c r="H29" i="2" s="1"/>
  <c r="G153" i="2"/>
  <c r="G18" i="1"/>
  <c r="H18" i="1" s="1"/>
  <c r="G16" i="2"/>
  <c r="H16" i="2" s="1"/>
  <c r="G34" i="4"/>
  <c r="H34" i="4" s="1"/>
  <c r="G25" i="4"/>
  <c r="G44" i="4"/>
  <c r="H44" i="4" s="1"/>
  <c r="C107" i="4"/>
  <c r="G107" i="4" s="1"/>
  <c r="H107" i="4" s="1"/>
  <c r="G110" i="4"/>
  <c r="H110" i="4" s="1"/>
  <c r="G21" i="3"/>
  <c r="H21" i="3" s="1"/>
  <c r="G11" i="3"/>
  <c r="H11" i="3" s="1"/>
  <c r="G61" i="4"/>
  <c r="H61" i="4" s="1"/>
  <c r="G19" i="4"/>
  <c r="H19" i="4" s="1"/>
  <c r="G31" i="3"/>
  <c r="H31" i="3" s="1"/>
  <c r="G69" i="2"/>
  <c r="H69" i="2" s="1"/>
  <c r="G85" i="2"/>
  <c r="H85" i="2" s="1"/>
  <c r="G92" i="2"/>
  <c r="H92" i="2" s="1"/>
  <c r="G52" i="2"/>
  <c r="H52" i="2" s="1"/>
  <c r="C100" i="2"/>
  <c r="G103" i="2"/>
  <c r="H103" i="2" s="1"/>
  <c r="G37" i="1"/>
  <c r="H37" i="1" s="1"/>
  <c r="G12" i="1"/>
  <c r="H12" i="1" s="1"/>
  <c r="E44" i="1"/>
  <c r="C44" i="1"/>
  <c r="M246" i="6" s="1"/>
  <c r="E58" i="4"/>
  <c r="J31" i="3" s="1"/>
  <c r="C150" i="2"/>
  <c r="G150" i="2" s="1"/>
  <c r="C41" i="4"/>
  <c r="C98" i="4"/>
  <c r="G98" i="4" s="1"/>
  <c r="H98" i="4" s="1"/>
  <c r="C120" i="2"/>
  <c r="J41" i="1" s="1"/>
  <c r="K41" i="1" s="1"/>
  <c r="C78" i="2"/>
  <c r="I26" i="5"/>
  <c r="I32" i="5" s="1"/>
  <c r="L10" i="5" s="1"/>
  <c r="E45" i="2"/>
  <c r="E78" i="2"/>
  <c r="J21" i="8"/>
  <c r="E40" i="3"/>
  <c r="E12" i="4"/>
  <c r="J11" i="3" s="1"/>
  <c r="K11" i="3" s="1"/>
  <c r="C13" i="2"/>
  <c r="J12" i="1" s="1"/>
  <c r="K12" i="1" s="1"/>
  <c r="C45" i="2"/>
  <c r="J45" i="2" s="1"/>
  <c r="C40" i="3"/>
  <c r="C23" i="1"/>
  <c r="G41" i="4" l="1"/>
  <c r="H41" i="4" s="1"/>
  <c r="J41" i="4"/>
  <c r="J13" i="2"/>
  <c r="L11" i="3"/>
  <c r="K31" i="3"/>
  <c r="L31" i="3"/>
  <c r="G100" i="2"/>
  <c r="H100" i="2" s="1"/>
  <c r="J37" i="1"/>
  <c r="K37" i="1" s="1"/>
  <c r="E75" i="2"/>
  <c r="G13" i="2"/>
  <c r="H13" i="2" s="1"/>
  <c r="E55" i="3"/>
  <c r="K118" i="4" s="1"/>
  <c r="E135" i="2"/>
  <c r="E142" i="2" s="1"/>
  <c r="E146" i="2" s="1"/>
  <c r="E51" i="1"/>
  <c r="E54" i="1" s="1"/>
  <c r="G120" i="2"/>
  <c r="H120" i="2" s="1"/>
  <c r="G23" i="1"/>
  <c r="H23" i="1" s="1"/>
  <c r="G44" i="1"/>
  <c r="H44" i="1" s="1"/>
  <c r="G12" i="4"/>
  <c r="H12" i="4" s="1"/>
  <c r="G58" i="4"/>
  <c r="H58" i="4" s="1"/>
  <c r="G40" i="3"/>
  <c r="H40" i="3" s="1"/>
  <c r="G45" i="2"/>
  <c r="H45" i="2" s="1"/>
  <c r="G78" i="2"/>
  <c r="C129" i="2"/>
  <c r="E94" i="4"/>
  <c r="C55" i="3"/>
  <c r="J118" i="4" s="1"/>
  <c r="C75" i="2"/>
  <c r="C94" i="4"/>
  <c r="C118" i="4" s="1"/>
  <c r="J119" i="4" s="1"/>
  <c r="M75" i="2" l="1"/>
  <c r="E183" i="2"/>
  <c r="J23" i="1"/>
  <c r="K23" i="1" s="1"/>
  <c r="J146" i="2"/>
  <c r="E118" i="4"/>
  <c r="J40" i="3"/>
  <c r="K40" i="3" s="1"/>
  <c r="C49" i="1"/>
  <c r="J44" i="1"/>
  <c r="E82" i="1"/>
  <c r="G75" i="2"/>
  <c r="H75" i="2" s="1"/>
  <c r="G129" i="2"/>
  <c r="H129" i="2" s="1"/>
  <c r="G55" i="3"/>
  <c r="H55" i="3" s="1"/>
  <c r="I8" i="5"/>
  <c r="G94" i="4"/>
  <c r="H94" i="4" s="1"/>
  <c r="J139" i="2"/>
  <c r="J140" i="2" s="1"/>
  <c r="G51" i="6"/>
  <c r="J55" i="3" l="1"/>
  <c r="K55" i="3" s="1"/>
  <c r="K119" i="4"/>
  <c r="L44" i="1"/>
  <c r="K44" i="1"/>
  <c r="G139" i="2"/>
  <c r="H139" i="2" s="1"/>
  <c r="L274" i="7"/>
  <c r="L275" i="7" s="1"/>
  <c r="G118" i="4"/>
  <c r="H118" i="4" s="1"/>
  <c r="E254" i="6"/>
  <c r="G251" i="6" s="1"/>
  <c r="I250" i="6" s="1"/>
  <c r="M250" i="6" s="1"/>
  <c r="C135" i="2"/>
  <c r="G135" i="2" s="1"/>
  <c r="H135" i="2" s="1"/>
  <c r="I49" i="6"/>
  <c r="M49" i="6" s="1"/>
  <c r="G49" i="1" l="1"/>
  <c r="H49" i="1" s="1"/>
  <c r="C51" i="1"/>
  <c r="K256" i="6"/>
  <c r="C142" i="2"/>
  <c r="K161" i="6"/>
  <c r="L256" i="6" l="1"/>
  <c r="M256" i="6" s="1"/>
  <c r="C82" i="1"/>
  <c r="J51" i="1"/>
  <c r="C183" i="2"/>
  <c r="M161" i="6"/>
  <c r="K51" i="1"/>
  <c r="L51" i="1"/>
  <c r="I12" i="5"/>
  <c r="C54" i="1"/>
  <c r="J72" i="1" s="1"/>
  <c r="G51" i="1"/>
  <c r="H51" i="1" s="1"/>
  <c r="I10" i="5"/>
  <c r="L8" i="5" s="1"/>
  <c r="G142" i="2"/>
  <c r="H142" i="2" s="1"/>
  <c r="K258" i="6"/>
  <c r="C146" i="2"/>
  <c r="K75" i="2" s="1"/>
  <c r="K146" i="2" l="1"/>
  <c r="J54" i="1"/>
  <c r="L258" i="6"/>
  <c r="M258" i="6" s="1"/>
  <c r="N269" i="6"/>
  <c r="G146" i="2"/>
  <c r="H146" i="2" s="1"/>
  <c r="O258" i="6"/>
  <c r="G54" i="1"/>
  <c r="H5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SOLO LA 1905+1906+1907+1908</t>
        </r>
      </text>
    </comment>
    <comment ref="A2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SOLO LA 1970+1975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25cpgq9IXp/yNlnYCTX5EduIHGQ=="/>
    </ext>
  </extLst>
</comments>
</file>

<file path=xl/sharedStrings.xml><?xml version="1.0" encoding="utf-8"?>
<sst xmlns="http://schemas.openxmlformats.org/spreadsheetml/2006/main" count="6835" uniqueCount="1270">
  <si>
    <t>ANEXO No. 1</t>
  </si>
  <si>
    <t xml:space="preserve"> INSTITUTO NACIONAL PARA CIEGOS - INCI</t>
  </si>
  <si>
    <t>ESTADO DE SITUACIÓN FINANCIERA COMPARATIVO</t>
  </si>
  <si>
    <t>Cifras en pesos</t>
  </si>
  <si>
    <t>Período</t>
  </si>
  <si>
    <t>Variaciones</t>
  </si>
  <si>
    <t>$</t>
  </si>
  <si>
    <t>%</t>
  </si>
  <si>
    <t>ACTIVO</t>
  </si>
  <si>
    <t>CORRIENTE</t>
  </si>
  <si>
    <t>Efectivo y equivalente al efectivo</t>
  </si>
  <si>
    <t>Cuentas por cobrar</t>
  </si>
  <si>
    <t>Inventarios</t>
  </si>
  <si>
    <t>Otros activos</t>
  </si>
  <si>
    <t xml:space="preserve">NO CORRIENTE </t>
  </si>
  <si>
    <t>Inversiones e instrumentos derivados</t>
  </si>
  <si>
    <t>Propiedad planta y Equipo</t>
  </si>
  <si>
    <t xml:space="preserve">TOTAL ACTIVO </t>
  </si>
  <si>
    <t>Cuentas de Orden Deudoras - DB</t>
  </si>
  <si>
    <t>Activos contingentes</t>
  </si>
  <si>
    <t>Deudoras de control</t>
  </si>
  <si>
    <t>Cuentas de Orden Deudoras por  contra - CR</t>
  </si>
  <si>
    <t>Deudoras por el contra</t>
  </si>
  <si>
    <t>PASIVO</t>
  </si>
  <si>
    <t>Cuentas por pagar</t>
  </si>
  <si>
    <t>Beneficios a empleados</t>
  </si>
  <si>
    <t>Litigios y demandas</t>
  </si>
  <si>
    <t>TOTAL PASIVO</t>
  </si>
  <si>
    <t>PATRIMONIO</t>
  </si>
  <si>
    <t>Patrimonio de las entidades de Gobierno</t>
  </si>
  <si>
    <t>TOTAL PATRIMONIO</t>
  </si>
  <si>
    <t>TOTAL PASIVO Y PATRIMONIO</t>
  </si>
  <si>
    <t>Cuentas de Orden Acreedoras - CR</t>
  </si>
  <si>
    <t>Pasivos Contingentes</t>
  </si>
  <si>
    <t>Cuentas de Orden Acreedoras por contra - DB</t>
  </si>
  <si>
    <t>Acreedoras por el contra</t>
  </si>
  <si>
    <t>DIANA PATRICIA AREVALO REINA</t>
  </si>
  <si>
    <t>Cont. Púb. YAIR CONSUELO CALDERÓN SILVA</t>
  </si>
  <si>
    <t>Cèdula de ciudadanìa No. 52.713.929</t>
  </si>
  <si>
    <t xml:space="preserve">Coordinadora Administrativa y Financiera </t>
  </si>
  <si>
    <t>TP 199275-T</t>
  </si>
  <si>
    <t>Los saldos fueron tomados de SIIF Nación</t>
  </si>
  <si>
    <t xml:space="preserve">ANDREA CAROLINA CHACÓN CASTILLO </t>
  </si>
  <si>
    <t>Cèdula de ciudadanìa No. 1.100.959.001</t>
  </si>
  <si>
    <t>"Trabajamos por una Colombia mas incluyente"
Dirección: Carrera 13 No. 34-91 Bogotá, D.C., Colombia
PBX: 601 3846666
Bogotá, D.C. Colombia
aciudadano@inci.gov.co
www.inci.gov. Co</t>
  </si>
  <si>
    <t>ANEXO No. 2</t>
  </si>
  <si>
    <t xml:space="preserve">CORRIENTE </t>
  </si>
  <si>
    <t>Caja</t>
  </si>
  <si>
    <t>Depósitos en instituciones financieras</t>
  </si>
  <si>
    <t>Impuestos, retenciones en la fuente y anticipos</t>
  </si>
  <si>
    <t>Contribuciones tasas e ingresos no tributarios</t>
  </si>
  <si>
    <t>Venta de bienes</t>
  </si>
  <si>
    <t xml:space="preserve">Otras cuentas por cobrar-Incapacidades </t>
  </si>
  <si>
    <t xml:space="preserve">Otras cuentas por cobrar </t>
  </si>
  <si>
    <t>Bienes producidos</t>
  </si>
  <si>
    <t>Mercancías en existencia</t>
  </si>
  <si>
    <t>Materias primas</t>
  </si>
  <si>
    <t>Materiales y suministros</t>
  </si>
  <si>
    <t>Productos en proceso</t>
  </si>
  <si>
    <t>Bienes y servicios pagados por anticipado</t>
  </si>
  <si>
    <t>Avance para viáticos y gastos viaje</t>
  </si>
  <si>
    <t>Derechos de compensaciones por impuestos y contribuciones</t>
  </si>
  <si>
    <t>Recursos entregados en administración</t>
  </si>
  <si>
    <t>Inversiones de administración de liquidez a valor del mercado</t>
  </si>
  <si>
    <t>Propiedad planta y equipo</t>
  </si>
  <si>
    <t>Terrenos</t>
  </si>
  <si>
    <t>Construcciones en curso</t>
  </si>
  <si>
    <t>Bienes Muebles en Bodega</t>
  </si>
  <si>
    <t>Propiedad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</si>
  <si>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</si>
  <si>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</si>
  <si>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</si>
  <si>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</si>
  <si>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</si>
  <si>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cómputo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</si>
  <si>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</si>
  <si>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</si>
  <si>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</si>
  <si>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</si>
  <si>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Activos intangibles</t>
  </si>
  <si>
    <t>Amortización acumulada de activos intangibles</t>
  </si>
  <si>
    <t>TOTAL ACTIVO</t>
  </si>
  <si>
    <t>CUENTAS DE ORDEN DEUDORAS - DB</t>
  </si>
  <si>
    <t>Litigios y Mecanismos alternativos de solución de conflictos</t>
  </si>
  <si>
    <t>Bienes y derechos retirados</t>
  </si>
  <si>
    <t>Responsabilidades en proceso</t>
  </si>
  <si>
    <t>Bienes almacenados para consumo</t>
  </si>
  <si>
    <t>Activos contingentes por el contra (CR)</t>
  </si>
  <si>
    <t xml:space="preserve"> Deudoras de control por el contra (CR)</t>
  </si>
  <si>
    <t>Adquisición de bienes y servicios nacionales</t>
  </si>
  <si>
    <t xml:space="preserve">Proyectos de Inversión </t>
  </si>
  <si>
    <t>Recursos a favor de terceros</t>
  </si>
  <si>
    <t>Descuentos de nómina</t>
  </si>
  <si>
    <t xml:space="preserve">Retención en la fuente e Impuesto de timbre </t>
  </si>
  <si>
    <t>Impuestos, contribuciones y tasas</t>
  </si>
  <si>
    <t xml:space="preserve">Impuesto al valor agregado -IVA </t>
  </si>
  <si>
    <t>Otras cuentas por pagar</t>
  </si>
  <si>
    <t xml:space="preserve">Beneficios a los empleados </t>
  </si>
  <si>
    <t>Beneficios a los empleados a -CP</t>
  </si>
  <si>
    <t>PROVISIONES</t>
  </si>
  <si>
    <t>Provisiones diversas</t>
  </si>
  <si>
    <t>Capital fiscal</t>
  </si>
  <si>
    <t>Resultado de ejercicios anteriores</t>
  </si>
  <si>
    <t>Resultado del ejercicio</t>
  </si>
  <si>
    <t>CUENTAS DE ORDEN ACREEDORAS - CR</t>
  </si>
  <si>
    <t>Cuentas de orden acreedoras - CR</t>
  </si>
  <si>
    <t>Cuentas de orden acreedoras por contra - DB</t>
  </si>
  <si>
    <t>Pasivos contingentes por el contra (DB)</t>
  </si>
  <si>
    <t>ANEXO No. 3</t>
  </si>
  <si>
    <t>ESTADO DE RESULTADOS</t>
  </si>
  <si>
    <t>CUENTA</t>
  </si>
  <si>
    <t>INGRESOS OPERACIONALES</t>
  </si>
  <si>
    <t>Ingresos Fiscales</t>
  </si>
  <si>
    <t>Venta de Bienes</t>
  </si>
  <si>
    <t>Venta de Servicios</t>
  </si>
  <si>
    <t>Transferencias y subtransferencias</t>
  </si>
  <si>
    <t xml:space="preserve"> Operaciones Interinstitucionales</t>
  </si>
  <si>
    <t>COSTO DE VENTAS</t>
  </si>
  <si>
    <t>Costo de ventas de bienes</t>
  </si>
  <si>
    <t xml:space="preserve">COSTO DE TRANSFORMACIÓN </t>
  </si>
  <si>
    <t>Impresos y Publicaciones</t>
  </si>
  <si>
    <t>GASTO OPERACIONALES</t>
  </si>
  <si>
    <t>Gastos de Administración y operación</t>
  </si>
  <si>
    <t>Deterioro, depreciaciones, amortizaciones y provisiones</t>
  </si>
  <si>
    <t>Transferencias y subvenciones</t>
  </si>
  <si>
    <t>Gasto Público Social</t>
  </si>
  <si>
    <t>Operaciones interinstitucionales</t>
  </si>
  <si>
    <t xml:space="preserve">EXCEDENTE (DÉFICIT) OPERACIONAL </t>
  </si>
  <si>
    <t>OTROS INGRESOS</t>
  </si>
  <si>
    <t>Otros Ingresos</t>
  </si>
  <si>
    <t>OTROS GASTOS</t>
  </si>
  <si>
    <t>Otros gastos</t>
  </si>
  <si>
    <t>EXCEDENTE O DÉFICIT DEL EJERCICIO</t>
  </si>
  <si>
    <t>ANEXO No. 4</t>
  </si>
  <si>
    <t>No tributarios</t>
  </si>
  <si>
    <t>Bienes comercializados</t>
  </si>
  <si>
    <t>Venta de servicios</t>
  </si>
  <si>
    <t>Otros servicios</t>
  </si>
  <si>
    <t>Otras Transferencias</t>
  </si>
  <si>
    <t>Operaciones Institucionales</t>
  </si>
  <si>
    <t>Fondos recibidos</t>
  </si>
  <si>
    <t>Operaciones de enlace</t>
  </si>
  <si>
    <t>Operaciones sin flujo de efectivo</t>
  </si>
  <si>
    <t>Costo de venta de bienes</t>
  </si>
  <si>
    <t>COSTOS DE TRANSFORMACIÓN</t>
  </si>
  <si>
    <t>Bienes</t>
  </si>
  <si>
    <t>GASTOS OPERACIONALES</t>
  </si>
  <si>
    <t>De administración y operación</t>
  </si>
  <si>
    <t>Sueldos y salarios</t>
  </si>
  <si>
    <t>Contribuciones Imputadas</t>
  </si>
  <si>
    <t>Contribuciones efectivas</t>
  </si>
  <si>
    <t xml:space="preserve"> Aportes sobre la nómina</t>
  </si>
  <si>
    <t>Prestaciones sociales</t>
  </si>
  <si>
    <t>Gastos de personal diversos</t>
  </si>
  <si>
    <t>Generales</t>
  </si>
  <si>
    <t>Deterioro de cuentas por Cobrar</t>
  </si>
  <si>
    <t>Depreciación de propiedad, planta y equipo</t>
  </si>
  <si>
    <t>Amortización de activos intangibles</t>
  </si>
  <si>
    <t>Provisión Litigios y demandas</t>
  </si>
  <si>
    <t>Transferencias y Subvenciones</t>
  </si>
  <si>
    <t>Otras transferencias</t>
  </si>
  <si>
    <t xml:space="preserve">Gasto Público Social </t>
  </si>
  <si>
    <t xml:space="preserve">Desarrollo comunitario y bienestar social </t>
  </si>
  <si>
    <t>Financieros</t>
  </si>
  <si>
    <t>Ingresos diversos</t>
  </si>
  <si>
    <t>Reversion de provisiones</t>
  </si>
  <si>
    <t>Gastos Diversos</t>
  </si>
  <si>
    <t>Devoluciones y descuentos ingresos fiscales</t>
  </si>
  <si>
    <t>EXCEDENTE (DÉFICIT) DEL EJERCICIO</t>
  </si>
  <si>
    <t>ANEXO No. 5</t>
  </si>
  <si>
    <t>ESTADO DE CAMBIOS EN EL PATRIMONIO</t>
  </si>
  <si>
    <t>COMPARATIVO A DICIEMBRE 2025-2024</t>
  </si>
  <si>
    <t>SALDO DEL PATRIMONIO A DICIEMBRE 31 DE 2024</t>
  </si>
  <si>
    <t>VARIACIONES PATRIMONIALES DURANTE DICIEMBRE 2025</t>
  </si>
  <si>
    <t>SALDO DEL PATRIMONIO A DICIEMBRE 31 DE 2025</t>
  </si>
  <si>
    <t>DETALLE DE LAS VARIACIONES PATRIMONIALES</t>
  </si>
  <si>
    <t>PERIODO 2025</t>
  </si>
  <si>
    <t>PERIIODO 2024</t>
  </si>
  <si>
    <t>PERIODO ANTERIOR
2024</t>
  </si>
  <si>
    <t>PERIODO ACTUAL
2025</t>
  </si>
  <si>
    <t>INCREMENTOS:</t>
  </si>
  <si>
    <t>NO VARIA</t>
  </si>
  <si>
    <t>DISMINUYE</t>
  </si>
  <si>
    <t>INCREMENTA</t>
  </si>
  <si>
    <t>DISMINUCIONES:</t>
  </si>
  <si>
    <t>VARIACIÓN PATRIMONIAL</t>
  </si>
  <si>
    <r>
      <rPr>
        <b/>
        <sz val="11"/>
        <color rgb="FF000000"/>
        <rFont val="Arial"/>
        <family val="2"/>
      </rPr>
      <t xml:space="preserve">"Trabajamos por una Colombia mas incluyente"
</t>
    </r>
    <r>
      <rPr>
        <sz val="11"/>
        <color rgb="FF000000"/>
        <rFont val="Arial"/>
        <family val="2"/>
      </rPr>
      <t>Dirección: Carrera 13 No. 34-91 Bogotá, D.C., Colombia
PBX: 601 3846666
Bogotá, D.C. Colombia
aciudadano@inci.gov.co
www.inci.gov.co</t>
    </r>
  </si>
  <si>
    <t>NOTAS A LOS ESTADOS FINANCIEROS</t>
  </si>
  <si>
    <t>(Cifras en pesos)</t>
  </si>
  <si>
    <t>CÓDIGO</t>
  </si>
  <si>
    <t>EFECTIVO Y EQUIVALENTE AL EFECTIVO</t>
  </si>
  <si>
    <t>Caja menor - Efectivo</t>
  </si>
  <si>
    <t>Caja menor - Cuenta corriente-Funcionamiento</t>
  </si>
  <si>
    <t>Bancos</t>
  </si>
  <si>
    <t>Banco Davivienda - Cuenta No.014098263 - INVERSION</t>
  </si>
  <si>
    <t>Banco Davivienda - Cuenta No. 014098271 - TRANSFERENCIAS</t>
  </si>
  <si>
    <t>Banco Davivienda - Cuenta No.014098289 - GASTOS GENERALES</t>
  </si>
  <si>
    <t>Banco Davivienda - Cuenta No.014098297 - RENTAS ADMINISTRADAS</t>
  </si>
  <si>
    <t>RENTAS ADMINISTRADAS</t>
  </si>
  <si>
    <t>Banco Davivienda - Cuenta No. 014990949 - SERVICIOS PERSONALES</t>
  </si>
  <si>
    <t>SERVICIOS PERSONALES</t>
  </si>
  <si>
    <t>INVERSIONES E INSTRUMENTOS DERIVADOS</t>
  </si>
  <si>
    <t>Acerías Paz del Rio SA</t>
  </si>
  <si>
    <t>CUENTAS POR COBRAR</t>
  </si>
  <si>
    <t>VANTI S.A ESP</t>
  </si>
  <si>
    <t>PONTIFICIA UNIVERSIDAD JAVERIANA</t>
  </si>
  <si>
    <t xml:space="preserve">CADENA S . A . </t>
  </si>
  <si>
    <t>Tercero facturacion ventas a plazos</t>
  </si>
  <si>
    <t>Otras cuentas por cobrar-Incapacidades</t>
  </si>
  <si>
    <t>EPS SURAMERICANA  S. A</t>
  </si>
  <si>
    <t>SALUD TOTAL  ENTIDAD PROMOTORA DE SALUD DEL REGIMEN CONTRIBUTIVO Y DEL REGIMEN SUBSIDIADO S A</t>
  </si>
  <si>
    <t>U.A.E. DIRECCION DE IMPUESTOS Y ADUANAS NACIONALES</t>
  </si>
  <si>
    <t>ENTIDAD PROMOTORA DE SALUD SANITAS S A S - EN INTERVENCION BAJO LA MEDIDA DE TOMA DE POSESION</t>
  </si>
  <si>
    <t xml:space="preserve">ENTIDAD PROMOTORA DE SALUD FAMISANAR S A S </t>
  </si>
  <si>
    <t>POSITIVA COMPAÑIA DE SEGUROS S. A.</t>
  </si>
  <si>
    <t>INSTITUTO NACIONAL PARA CIEGOS</t>
  </si>
  <si>
    <t>CAJA DE COMPENSACION FAMILIAR COMPENSAR</t>
  </si>
  <si>
    <t xml:space="preserve">ADMINISTRADORA COLOMBIANA DE PENSIONES COLPENSIONES  </t>
  </si>
  <si>
    <t>INVENTARIOS</t>
  </si>
  <si>
    <t>Bienes Producidos</t>
  </si>
  <si>
    <t>Elementos para invidentes</t>
  </si>
  <si>
    <t>Elementos y accesorios de aseo</t>
  </si>
  <si>
    <t xml:space="preserve">Productos en Proceso </t>
  </si>
  <si>
    <t>PROPIEDAD PLANTA Y EQUIPO</t>
  </si>
  <si>
    <t>Urbanos</t>
  </si>
  <si>
    <t>Equipos de comunicación y computación</t>
  </si>
  <si>
    <t>Equipo de computación</t>
  </si>
  <si>
    <t>Propiedad Planta y Equipo no explotados</t>
  </si>
  <si>
    <t>Maquinaria industrial</t>
  </si>
  <si>
    <t>Equipo de enseñanza</t>
  </si>
  <si>
    <t>Herramientas y accesorios</t>
  </si>
  <si>
    <t>Equipo de ayuda audiovisual</t>
  </si>
  <si>
    <t>Equipo de apoyo diagnóstico</t>
  </si>
  <si>
    <t>Equipo de apoyo terapéutico</t>
  </si>
  <si>
    <t>Muebles y enseres</t>
  </si>
  <si>
    <t>Equipo y máquina de oficina</t>
  </si>
  <si>
    <t>Equipo de comunicación</t>
  </si>
  <si>
    <t xml:space="preserve">Edificaciones </t>
  </si>
  <si>
    <t>Redes Líneas y Cables</t>
  </si>
  <si>
    <t>Líneas y cables de interconexión</t>
  </si>
  <si>
    <t>Maquinaría y Equipo</t>
  </si>
  <si>
    <t>Equipo Médico científico</t>
  </si>
  <si>
    <t>Muebles y Enseres y Equipo de Oficina</t>
  </si>
  <si>
    <t>Equipo de Comunicación y Computación</t>
  </si>
  <si>
    <t>Equipo de transporte, tracción y elevación</t>
  </si>
  <si>
    <t>Terrestre</t>
  </si>
  <si>
    <t>Equipos de comedor y cocina, despensa y hotelería</t>
  </si>
  <si>
    <t>Equipo de restaurante y cafetería</t>
  </si>
  <si>
    <t>Bienes de arte y Cultura</t>
  </si>
  <si>
    <t>Obras de arte</t>
  </si>
  <si>
    <t>Depreciación Acumulada de Propiedades, Planta y Equipo</t>
  </si>
  <si>
    <t>Edificios y casas</t>
  </si>
  <si>
    <t>Otros bienes de arte y cultura</t>
  </si>
  <si>
    <t>OTROS ACTIVOS</t>
  </si>
  <si>
    <t xml:space="preserve">Avances y Anticipos  Entregados </t>
  </si>
  <si>
    <t>ANDREA CAROLINA CHACON CASTILLO</t>
  </si>
  <si>
    <t>CAMILO  SALGADO BOCANEGRA</t>
  </si>
  <si>
    <t>JUAN ESTEBAN GOMEZ RAMIREZ</t>
  </si>
  <si>
    <t>GUSTAVO  PULIDO CASAS</t>
  </si>
  <si>
    <t xml:space="preserve">FIDUCIARIA LA PREVISORA S.A. </t>
  </si>
  <si>
    <t>MINISTERIO DE HACIENDA Y CREDITO PUBLICO</t>
  </si>
  <si>
    <t>Activos Intangibles</t>
  </si>
  <si>
    <t>Derechos</t>
  </si>
  <si>
    <t>Licencias</t>
  </si>
  <si>
    <t>Softwares</t>
  </si>
  <si>
    <t>CUENTAS POR PAGAR</t>
  </si>
  <si>
    <t>Contribución contrato de obra pública</t>
  </si>
  <si>
    <t>Recaudos por clasificar</t>
  </si>
  <si>
    <t>Retencion estampilla pro unal y otras universidades estatales</t>
  </si>
  <si>
    <t>Aportes a fondos pensionales</t>
  </si>
  <si>
    <t>Aportes a seguridad social en salud</t>
  </si>
  <si>
    <t>Sindicatos</t>
  </si>
  <si>
    <t>Cooperativas</t>
  </si>
  <si>
    <t>Libranzas</t>
  </si>
  <si>
    <t>Contratos de medicina prepagada</t>
  </si>
  <si>
    <t>Embargos judiciales</t>
  </si>
  <si>
    <t>Otros descuentos de nómina</t>
  </si>
  <si>
    <t>Retención en la fuente e impuesto de timbre</t>
  </si>
  <si>
    <t>Honorarios</t>
  </si>
  <si>
    <t>Servicios</t>
  </si>
  <si>
    <t>Compras</t>
  </si>
  <si>
    <t>Rentas de trabajo</t>
  </si>
  <si>
    <t>Contratos de construcción</t>
  </si>
  <si>
    <t>Retención de impuesto de industria y comercio por compras</t>
  </si>
  <si>
    <t>Otras retenciones</t>
  </si>
  <si>
    <t>Impuesto predial unificado</t>
  </si>
  <si>
    <t>Impuesto de industria y comercio</t>
  </si>
  <si>
    <t>Impuesto sobre vehículos automotores</t>
  </si>
  <si>
    <t>Compra de bienes (db)</t>
  </si>
  <si>
    <t>Valor pagado (db)</t>
  </si>
  <si>
    <t>Créditos judiciales</t>
  </si>
  <si>
    <t>Sentencias</t>
  </si>
  <si>
    <t>Saldos a favor de beneficiarios</t>
  </si>
  <si>
    <t>INSTITUTO COLOMBIANO DE BIENESTAR FAMILIAR</t>
  </si>
  <si>
    <t>SERVICIO NACIONAL DE APRENDIZAJE</t>
  </si>
  <si>
    <t>Servicios públicos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</si>
  <si>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</si>
  <si>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</si>
  <si>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</si>
  <si>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</si>
  <si>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</si>
  <si>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</si>
  <si>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</si>
  <si>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</si>
  <si>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</si>
  <si>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</si>
  <si>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</si>
  <si>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</si>
  <si>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</si>
  <si>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</si>
  <si>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</si>
  <si>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Incapacidades</t>
  </si>
  <si>
    <t>Administrativas</t>
  </si>
  <si>
    <t>LUIS ARNULFO DELGADO ZARATE</t>
  </si>
  <si>
    <t>PATRIMONIO DE LAS ENTIDADES DE GOBIERNO</t>
  </si>
  <si>
    <t xml:space="preserve">TOTAL PATRIMONIO </t>
  </si>
  <si>
    <t>TOTAL PASIVO MÁS PATRIMONIO</t>
  </si>
  <si>
    <t>INGRESOS</t>
  </si>
  <si>
    <t>VENTA DE BIENES</t>
  </si>
  <si>
    <t xml:space="preserve">Bienes Producidos </t>
  </si>
  <si>
    <t>Impresos y publicaciones</t>
  </si>
  <si>
    <t>Productos metalúrgicos y de microfundición</t>
  </si>
  <si>
    <t>OPERACIONES INTERINSTITUCIONALES</t>
  </si>
  <si>
    <t>Funcionamiento</t>
  </si>
  <si>
    <t>Inversión</t>
  </si>
  <si>
    <t>Devoluciones de ingreso</t>
  </si>
  <si>
    <t>Cuota de fiscalización y auditaje</t>
  </si>
  <si>
    <t>Rendimientos sobre recursos entregados en administración</t>
  </si>
  <si>
    <t>TOTAL INGRESOS</t>
  </si>
  <si>
    <t>GASTOS</t>
  </si>
  <si>
    <t>GASTOS DE ADMINISTRACIÓN Y OPERACIÓN</t>
  </si>
  <si>
    <t>Sueldos</t>
  </si>
  <si>
    <t>Horas extras y festivos</t>
  </si>
  <si>
    <t>Auxilio de transporte</t>
  </si>
  <si>
    <t>Subsidio de alimentación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</si>
  <si>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</si>
  <si>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</si>
  <si>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</si>
  <si>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</si>
  <si>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 xml:space="preserve">Aportes sobre la nómina </t>
  </si>
  <si>
    <t>Prima tecnica salarial</t>
  </si>
  <si>
    <t>Prima tecnica no salarial</t>
  </si>
  <si>
    <t>Prima de coordinación</t>
  </si>
  <si>
    <t>Vigilancia y seguridad</t>
  </si>
  <si>
    <t>Mantenimiento</t>
  </si>
  <si>
    <t>Viáticos y gastos de viaje</t>
  </si>
  <si>
    <t>Impresos, publicaciones, suscripciones y afiliaciones</t>
  </si>
  <si>
    <t>Comunicaciones y transporte</t>
  </si>
  <si>
    <t>Seguros generales</t>
  </si>
  <si>
    <t>Combustibles y lubricantes</t>
  </si>
  <si>
    <t>Servicios de aseo, cafetería, restaurante y lavandería</t>
  </si>
  <si>
    <t>Procesamiento de información</t>
  </si>
  <si>
    <t>Elementos de aseo, lavandería y cafetería</t>
  </si>
  <si>
    <t>Intangibles</t>
  </si>
  <si>
    <t>Servicios de telecomunicaciones, transmisión y suministro de información</t>
  </si>
  <si>
    <t>Otros gastos generales</t>
  </si>
  <si>
    <t>DETERIORO, DEPRECIACIONES, AMORTIZACIONES Y PROVISIONES</t>
  </si>
  <si>
    <t>Depreciación de propiedades, planta y equipo</t>
  </si>
  <si>
    <t xml:space="preserve">GASTO PÚBLICO SOCIAL </t>
  </si>
  <si>
    <t xml:space="preserve">DESARROLLO COMUNITARIO Y BIENESTAR SOCIAL </t>
  </si>
  <si>
    <t>OPERACIONES INTERISTITUCIONALES</t>
  </si>
  <si>
    <t>OPERACIONES DE ENLACE</t>
  </si>
  <si>
    <t>Recaudos</t>
  </si>
  <si>
    <t>Pérdida por baja en cuentas de activos no financieros</t>
  </si>
  <si>
    <t>Otros gastos diversos</t>
  </si>
  <si>
    <t>FINANCIEROS</t>
  </si>
  <si>
    <t>GASTOS DIVERSOS</t>
  </si>
  <si>
    <t>TOTAL GASTO</t>
  </si>
  <si>
    <t>COSTO DE VENTA DE BIENES</t>
  </si>
  <si>
    <t>TOTAL COSTO DE VENTAS</t>
  </si>
  <si>
    <t>CUENTAS DE ORDEN DEUDORAS</t>
  </si>
  <si>
    <t>ACTIVOS CONTINGENTES</t>
  </si>
  <si>
    <t>Litigios y mecanismos alternativos de solución de conflictos</t>
  </si>
  <si>
    <t>DEUDORES DE CONTROL</t>
  </si>
  <si>
    <t>Internas</t>
  </si>
  <si>
    <t>DEUDORAS POR CONTRA (CR)</t>
  </si>
  <si>
    <t>Activos contingentes por el contrario-</t>
  </si>
  <si>
    <t>Deudores de control por el contra-</t>
  </si>
  <si>
    <t>TOTAL CUENTAS DE ORDEN DEUDORAS</t>
  </si>
  <si>
    <t>CUENTAS DE ORDEN ACREEDORAS</t>
  </si>
  <si>
    <t>PASIVOS CONTINGENTES</t>
  </si>
  <si>
    <t>Administrativos</t>
  </si>
  <si>
    <t>ACREEDORES POR  CONTRA (DB)</t>
  </si>
  <si>
    <t>.</t>
  </si>
  <si>
    <t>TOTAL CUENTAS DE ORDEN ACREEDORAS</t>
  </si>
  <si>
    <r>
      <rPr>
        <b/>
        <sz val="12"/>
        <color theme="1"/>
        <rFont val="Arial"/>
        <family val="2"/>
      </rPr>
      <t>"Trabajamos por una Colombia mas incluyente"</t>
    </r>
    <r>
      <rPr>
        <sz val="12"/>
        <color theme="1"/>
        <rFont val="Arial"/>
        <family val="2"/>
      </rPr>
      <t xml:space="preserve">
Dirección: Carrera 13 No. 34-91 Bogotá, D.C., Colombia
PBX: 601 3846666
Bogotá, D.C. Colombia
aciudadano@inci.gov.co
www.inci.gov.co</t>
    </r>
  </si>
  <si>
    <t>Informacion_1</t>
  </si>
  <si>
    <t>Informacion_2</t>
  </si>
  <si>
    <t>Codigo de Consolidacion</t>
  </si>
  <si>
    <t>025800000</t>
  </si>
  <si>
    <t>Descripcion</t>
  </si>
  <si>
    <t>INSTITUTO NACIONAL PARA CIEGOS -INCI-</t>
  </si>
  <si>
    <t>Fecha</t>
  </si>
  <si>
    <t>Fecha Inicial Periodo Inicial</t>
  </si>
  <si>
    <t>Fecha Final Periodo Final</t>
  </si>
  <si>
    <t>Codigo</t>
  </si>
  <si>
    <t>Saldo Inicial</t>
  </si>
  <si>
    <t>Movimientos Debito</t>
  </si>
  <si>
    <t>Movimientos Credito</t>
  </si>
  <si>
    <t>Saldo Final</t>
  </si>
  <si>
    <t>ACTIVOS</t>
  </si>
  <si>
    <t>EFECTIVO Y EQUIVALENTES AL EFECTIVO</t>
  </si>
  <si>
    <t>CAJA</t>
  </si>
  <si>
    <t xml:space="preserve">PASIVO </t>
  </si>
  <si>
    <t>Caja menor</t>
  </si>
  <si>
    <t>Cuenta corriente</t>
  </si>
  <si>
    <t>DEPÓSITOS EN INSTITUCIONES FINANCIERAS</t>
  </si>
  <si>
    <t>COSTOS DE VENTAS</t>
  </si>
  <si>
    <t>INVERSIONES DE ADMINISTRACIÓN DE LIQUIDEZ A VALOR DE MERCADO (VALOR RAZONABLE) CON CAMBIOS EN EL PATRIMONIO (OTRO RESULTADO INTEGRAL)</t>
  </si>
  <si>
    <t xml:space="preserve">COSTOS DE TRANSFORMACIÒN </t>
  </si>
  <si>
    <t>Instrumentos de patrimonio - empresas privadas</t>
  </si>
  <si>
    <t>UTILIDAD</t>
  </si>
  <si>
    <t xml:space="preserve">COMPROBACIÓN </t>
  </si>
  <si>
    <t>OTRAS CUENTAS POR COBRAR</t>
  </si>
  <si>
    <t>Pago por cuenta de terceros</t>
  </si>
  <si>
    <t>Otras cuentas por cobrar</t>
  </si>
  <si>
    <t>BIENES PRODUCIDOS</t>
  </si>
  <si>
    <t>MERCANCÍAS EN EXISTENCIA</t>
  </si>
  <si>
    <t>MATERIAS PRIMAS</t>
  </si>
  <si>
    <t>MATERIALES Y SUMINISTROS</t>
  </si>
  <si>
    <t>Materiales médico - quirúrgicos</t>
  </si>
  <si>
    <t>Otros materiales y suministros</t>
  </si>
  <si>
    <t>PRODUCTOS EN PROCESO</t>
  </si>
  <si>
    <t>PROPIEDADES, PLANTA Y EQUIPO</t>
  </si>
  <si>
    <t>TERRENOS</t>
  </si>
  <si>
    <t>PROPIEDADES,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</si>
  <si>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</si>
  <si>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</si>
  <si>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</si>
  <si>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</si>
  <si>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</si>
  <si>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</si>
  <si>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</si>
  <si>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</si>
  <si>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</si>
  <si>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</si>
  <si>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AVANCES Y ANTICIPOS ENTREGADOS</t>
  </si>
  <si>
    <t>Avances para viáticos y gastos de viaje</t>
  </si>
  <si>
    <t>DERECHOS DE COMPENSACIONES POR IMPUESTOS Y CONTRIBUCIONES</t>
  </si>
  <si>
    <t>Saldo a favor de impuesto a las ventas</t>
  </si>
  <si>
    <t>RECURSOS ENTREGADOS EN ADMINISTRACIÓN</t>
  </si>
  <si>
    <t>En administración</t>
  </si>
  <si>
    <t>En administración dtn - scun</t>
  </si>
  <si>
    <t>ACTIVOS INTANGIBLES</t>
  </si>
  <si>
    <t>AMORTIZACIÓN ACUMULADA DE ACTIVOS INTANGIBLES (CR)</t>
  </si>
  <si>
    <t>PASIVOS</t>
  </si>
  <si>
    <t>ADQUISICION DE BIENES Y SERVICIOS NACIONALES</t>
  </si>
  <si>
    <t>Bienes y servicios</t>
  </si>
  <si>
    <t>Proyectos de inversion</t>
  </si>
  <si>
    <t>Proyectos de inversión</t>
  </si>
  <si>
    <t>RECURSOS A FAVOR DE TERCEROS</t>
  </si>
  <si>
    <t>Cobro cartera de terceros</t>
  </si>
  <si>
    <t>Estampillas</t>
  </si>
  <si>
    <t>DESCUENTOS DE NOMINA</t>
  </si>
  <si>
    <t>RETENCIÓN EN LA FUENTE E IMPUESTO DE TIMBRE</t>
  </si>
  <si>
    <t>Retenido</t>
  </si>
  <si>
    <t>Pagado (db)</t>
  </si>
  <si>
    <t>Impuesto a las ventas retenido.</t>
  </si>
  <si>
    <t>Retenido - a responsables del regimen común</t>
  </si>
  <si>
    <t>Pagado - a responsables del regimen común (db)</t>
  </si>
  <si>
    <t>IMPUESTOS, CONTRIBUCIONES Y TASAS</t>
  </si>
  <si>
    <t>IMPUESTO AL VALOR AGREGADO - IVA</t>
  </si>
  <si>
    <t>OTRAS CUENTAS POR PAGAR</t>
  </si>
  <si>
    <t>Aportes al icbf y sena</t>
  </si>
  <si>
    <t>Aportes al icbf</t>
  </si>
  <si>
    <t>Aportes al sena</t>
  </si>
  <si>
    <t>BENEFICIOS A LOS EMPLEADOS A CORTO PLAZO</t>
  </si>
  <si>
    <t>LITIGIOS Y DEMANDAS</t>
  </si>
  <si>
    <t>PROVISIONES DIVERSAS</t>
  </si>
  <si>
    <t>Otras provisiones diversas</t>
  </si>
  <si>
    <t>CAPITAL FISCAL</t>
  </si>
  <si>
    <t>Capital fiscal nación</t>
  </si>
  <si>
    <t>Excedentes financieros distribuidos a la entidad</t>
  </si>
  <si>
    <t>RESULTADOS DE EJERCICIOS ANTERIORES</t>
  </si>
  <si>
    <t>Utilidad o excedentes acumulados</t>
  </si>
  <si>
    <t>Corrección de errores de un periodo contable anterior</t>
  </si>
  <si>
    <t>Por cambio de política contable</t>
  </si>
  <si>
    <t>Pérdidas o déficits acumulados</t>
  </si>
  <si>
    <t>BIENES COMERCIALIZADOS</t>
  </si>
  <si>
    <t>FONDOS RECIBIDOS</t>
  </si>
  <si>
    <t>OPERACIONES SIN FLUJO DE EFECTIVO</t>
  </si>
  <si>
    <t>Cruce de cuentas</t>
  </si>
  <si>
    <t>REVERSIÓN DE PROVISIONES</t>
  </si>
  <si>
    <t>DE ADMINISTRACIÓN Y OPERACIÓN</t>
  </si>
  <si>
    <t>SUELDOS Y SALARIOS</t>
  </si>
  <si>
    <t>Bonificación por servicios prestados</t>
  </si>
  <si>
    <t>CONTRIBUCIONES IMPUTADAS</t>
  </si>
  <si>
    <t>CONTRIBUCIONES EFECTIVAS</t>
  </si>
  <si>
    <t>APORTES SOBRE LA NÓMINA</t>
  </si>
  <si>
    <t>PRESTACIONES SOCIALES</t>
  </si>
  <si>
    <t>GASTOS DE PERSONAL DIVERSOS</t>
  </si>
  <si>
    <t>Capacitación, bienestar social y estímulos</t>
  </si>
  <si>
    <t>GENERALES</t>
  </si>
  <si>
    <t>DEPRECIACIÓN DE PROPIEDADES, PLANTA Y EQUIPO</t>
  </si>
  <si>
    <t>AMORTIZACIÓN DE ACTIVOS INTANGIBLES</t>
  </si>
  <si>
    <t>Ajuste de valores al mil</t>
  </si>
  <si>
    <t>Devolución de ingresos diversos de la vigencia anterior</t>
  </si>
  <si>
    <t>COSTO DE VENTAS DE BIENES</t>
  </si>
  <si>
    <t>BIENES</t>
  </si>
  <si>
    <t>IMPRESOS Y PUBLICACIONES</t>
  </si>
  <si>
    <t>Materia prima</t>
  </si>
  <si>
    <t>Depreciación y amortización</t>
  </si>
  <si>
    <t>Traslado de costos (cr)</t>
  </si>
  <si>
    <t>SERVICIOS DE SALUD</t>
  </si>
  <si>
    <t>SERVICIOS AMBULATORIOS - OTRAS ACTIVIDADES EXTRAMURALES</t>
  </si>
  <si>
    <t>DEUDORAS DE CONTROL</t>
  </si>
  <si>
    <t>BIENES Y DERECHOS RETIRADOS</t>
  </si>
  <si>
    <t>Propiedades, planta y equipo</t>
  </si>
  <si>
    <t>RESPONSABILIDADES EN PROCESO</t>
  </si>
  <si>
    <t>BIENES ALMACENADOS PARA CONSUMO</t>
  </si>
  <si>
    <t>Otros bienes almacenados para consumo</t>
  </si>
  <si>
    <t>DEUDORAS DE CONTROL POR CONTRA (CR)</t>
  </si>
  <si>
    <t xml:space="preserve">CTOS DE TRANSFORMACIÒN </t>
  </si>
  <si>
    <t>131606001</t>
  </si>
  <si>
    <t>138426001</t>
  </si>
  <si>
    <t>251125001</t>
  </si>
  <si>
    <t>NO CORRIENTE</t>
  </si>
  <si>
    <t>LITIGIOS Y MECANISMOS ALTERNATIVOS DE SOLUCIÓN DE CONFLICTOS</t>
  </si>
  <si>
    <t>ACTIVOS CONTINGENTES POR CONTRA (CR)</t>
  </si>
  <si>
    <t>ACREEDORAS POR CONTRA (DB)</t>
  </si>
  <si>
    <t>PASIVOS CONTINGENTES POR CONTRA (DB)</t>
  </si>
  <si>
    <t>AJUSTE UTILIDAD 2023</t>
  </si>
  <si>
    <t>RESULTADO DEL EJERCICIO</t>
  </si>
  <si>
    <t>Pérdida o déficit del ejercicio</t>
  </si>
  <si>
    <t xml:space="preserve">Solucion de conflictos </t>
  </si>
  <si>
    <t>CONSULTA</t>
  </si>
  <si>
    <t>FECHA CORTE</t>
  </si>
  <si>
    <t>FECHA REPORTE</t>
  </si>
  <si>
    <t>ECP</t>
  </si>
  <si>
    <t>CODIGO</t>
  </si>
  <si>
    <t>DESCRIPCIÓN</t>
  </si>
  <si>
    <t>TIPO AUXILIAR CONTABLE</t>
  </si>
  <si>
    <t>CODIGO AUXILIAR</t>
  </si>
  <si>
    <t>DESCRIPCIÓN AUXILIAR</t>
  </si>
  <si>
    <t>VALOR AUXILIAR ($)</t>
  </si>
  <si>
    <t>SALDO FINAL ($)</t>
  </si>
  <si>
    <t>Consulta Saldos Contables y Auxiliar ECP</t>
  </si>
  <si>
    <t>111005001</t>
  </si>
  <si>
    <t/>
  </si>
  <si>
    <t>CTA BAN</t>
  </si>
  <si>
    <t>014098297</t>
  </si>
  <si>
    <t>014990949</t>
  </si>
  <si>
    <t>122202001</t>
  </si>
  <si>
    <t>Instrumentos de patrimonio - empresas  privadas</t>
  </si>
  <si>
    <t>TER</t>
  </si>
  <si>
    <t>860029995</t>
  </si>
  <si>
    <t xml:space="preserve">ACERIAS PAZ DEL RIO SA </t>
  </si>
  <si>
    <t xml:space="preserve">Bienes comercializados </t>
  </si>
  <si>
    <t>800007813</t>
  </si>
  <si>
    <t>800176089</t>
  </si>
  <si>
    <t>SUPERINTENDENCIA DE INDUSTRIA Y COMERCIO</t>
  </si>
  <si>
    <t>830012157</t>
  </si>
  <si>
    <t>THOMAS GREG &amp; SONS LIMITED GUERNSEY   S A</t>
  </si>
  <si>
    <t>860013720</t>
  </si>
  <si>
    <t>860032330</t>
  </si>
  <si>
    <t>COMPAÑIA DE FINANCIAMIENTO TUYA S.A</t>
  </si>
  <si>
    <t>860063875</t>
  </si>
  <si>
    <t>ENEL COLOMBIA S.A  E.S.P</t>
  </si>
  <si>
    <t>890930534</t>
  </si>
  <si>
    <t>ING111</t>
  </si>
  <si>
    <t xml:space="preserve">Pago por cuenta de terceros </t>
  </si>
  <si>
    <t>800088702</t>
  </si>
  <si>
    <t>800251440</t>
  </si>
  <si>
    <t>ENTIDAD PROMOTORA DE SALUD SANITAS S A S</t>
  </si>
  <si>
    <t>830003564</t>
  </si>
  <si>
    <t>860011153</t>
  </si>
  <si>
    <t>860066942</t>
  </si>
  <si>
    <t>190801001</t>
  </si>
  <si>
    <t xml:space="preserve">En administración </t>
  </si>
  <si>
    <t>860525148</t>
  </si>
  <si>
    <t>190801002</t>
  </si>
  <si>
    <t>899999090</t>
  </si>
  <si>
    <t>243603001</t>
  </si>
  <si>
    <t>1031134074</t>
  </si>
  <si>
    <t>CAMILO ANDRES PINTOR GUTIERREZ</t>
  </si>
  <si>
    <t>52387465</t>
  </si>
  <si>
    <t>CAROLINA  ROSAS DIAZ</t>
  </si>
  <si>
    <t>800189921</t>
  </si>
  <si>
    <t>SOFTWARE HOUSE S.A.S</t>
  </si>
  <si>
    <t>800197268</t>
  </si>
  <si>
    <t>80038985</t>
  </si>
  <si>
    <t>DAVID HERNANDO BELLO LADINO</t>
  </si>
  <si>
    <t>80927225</t>
  </si>
  <si>
    <t>WILMAR JAVIER MEDINA LOZANO</t>
  </si>
  <si>
    <t>860015971</t>
  </si>
  <si>
    <t>900232293</t>
  </si>
  <si>
    <t>MCE NET SOLUTIONS SAS</t>
  </si>
  <si>
    <t>243603002</t>
  </si>
  <si>
    <t>243604001</t>
  </si>
  <si>
    <t>243605001</t>
  </si>
  <si>
    <t>79725010</t>
  </si>
  <si>
    <t>MIGUEL ANTONIO FULA BERMUDEZ</t>
  </si>
  <si>
    <t>800035936</t>
  </si>
  <si>
    <t>COMPAÑIA DE VIGILANCIA PRIVADA VIGILISTA LTDA</t>
  </si>
  <si>
    <t>804002433</t>
  </si>
  <si>
    <t>DESCONT S.A.S E.S.P.</t>
  </si>
  <si>
    <t>804002893</t>
  </si>
  <si>
    <t>PENSEMOS S.A</t>
  </si>
  <si>
    <t>830006596</t>
  </si>
  <si>
    <t>AUTOS MONGUI SAS</t>
  </si>
  <si>
    <t>830029829</t>
  </si>
  <si>
    <t>SOLUCIONES INTEGRALES VER S .A .S .  E .P.</t>
  </si>
  <si>
    <t>830058677</t>
  </si>
  <si>
    <t>IFX NETWORKS COLOMBIA S A S</t>
  </si>
  <si>
    <t>830058778</t>
  </si>
  <si>
    <t>CMYK DISEÑO E IMPRESOS  S.A.S.</t>
  </si>
  <si>
    <t>830068543</t>
  </si>
  <si>
    <t>MUNDOLIMPIEZA LTDA</t>
  </si>
  <si>
    <t>830073523</t>
  </si>
  <si>
    <t>SYNOVUS SOLUCIONES S.A.S.</t>
  </si>
  <si>
    <t>830115345</t>
  </si>
  <si>
    <t>LASER DEPOT SAS</t>
  </si>
  <si>
    <t>830124032</t>
  </si>
  <si>
    <t xml:space="preserve">FUNDACION BEST BUDDIES COLOMBIA </t>
  </si>
  <si>
    <t>830146855</t>
  </si>
  <si>
    <t>GRUPO DE ASCENSORES MILENIUM GRAM S.A.S</t>
  </si>
  <si>
    <t>860067479</t>
  </si>
  <si>
    <t>SERVIASEO S A</t>
  </si>
  <si>
    <t>860526603</t>
  </si>
  <si>
    <t>SEGURIDAD EL PENTAGONO COLOMBIANO LIMITADA SEPECOL LTDA</t>
  </si>
  <si>
    <t>860531800</t>
  </si>
  <si>
    <t>MECATECNICA INDUSTRIAL RICAP S.A.S</t>
  </si>
  <si>
    <t>900024202</t>
  </si>
  <si>
    <t>E &amp; C INGENIEROS S.A.S</t>
  </si>
  <si>
    <t>900251672</t>
  </si>
  <si>
    <t>CONTROL REGIONAL DE HIGIENE MANTENIMIENTO SAS</t>
  </si>
  <si>
    <t>900403255</t>
  </si>
  <si>
    <t>INGENIERIA DOMOTICA HJC SAS</t>
  </si>
  <si>
    <t>900480656</t>
  </si>
  <si>
    <t>TEK SOLUCIONES TECNOLOGICAS S.A.S.</t>
  </si>
  <si>
    <t>900638480</t>
  </si>
  <si>
    <t>METABIBLIOTECA S A S</t>
  </si>
  <si>
    <t>900640836</t>
  </si>
  <si>
    <t>REDES  Y  CONEXIONES  ELECTRICAS   SAS</t>
  </si>
  <si>
    <t>900686378</t>
  </si>
  <si>
    <t>HELP SOLUCIONES INFORMATICAS HSI S.A.S</t>
  </si>
  <si>
    <t>900720186</t>
  </si>
  <si>
    <t>COMERANDINA INDUSTRIAL S.A.S.</t>
  </si>
  <si>
    <t>900749820</t>
  </si>
  <si>
    <t>MCO GLOBAL S A S</t>
  </si>
  <si>
    <t>900846370</t>
  </si>
  <si>
    <t>SERVICIOS DE INGENIERIA AMP S.A.S</t>
  </si>
  <si>
    <t>900893134</t>
  </si>
  <si>
    <t>GRUPO DECO COLOMBIA  S A S</t>
  </si>
  <si>
    <t>900949002</t>
  </si>
  <si>
    <t>HEITEC SERVICE SAS</t>
  </si>
  <si>
    <t>900968161</t>
  </si>
  <si>
    <t>STAR SOLUTIONS TI S.A.S.</t>
  </si>
  <si>
    <t>901003982</t>
  </si>
  <si>
    <t>B2B TIC S.A.S.</t>
  </si>
  <si>
    <t>901070152</t>
  </si>
  <si>
    <t xml:space="preserve">1A SOLUCIONES GS SAS </t>
  </si>
  <si>
    <t>901157921</t>
  </si>
  <si>
    <t xml:space="preserve">IDEALOGIC S.A.S. </t>
  </si>
  <si>
    <t>901162935</t>
  </si>
  <si>
    <t>GRUPO INEDITTO SAS</t>
  </si>
  <si>
    <t>901277134</t>
  </si>
  <si>
    <t>EXTINTORES FIREXT SAS</t>
  </si>
  <si>
    <t>243605002</t>
  </si>
  <si>
    <t>243608001</t>
  </si>
  <si>
    <t>800237412</t>
  </si>
  <si>
    <t>FERRICENTROS    S.A.S</t>
  </si>
  <si>
    <t>800250589</t>
  </si>
  <si>
    <t>CENTRO CAR 19 LIMITADA</t>
  </si>
  <si>
    <t>830067042</t>
  </si>
  <si>
    <t>MULTISUMINISTROS S.A.S.</t>
  </si>
  <si>
    <t>830080498</t>
  </si>
  <si>
    <t>T &amp; S COMP TECNOLOGIA Y SERVICIOS S A S</t>
  </si>
  <si>
    <t>830125738</t>
  </si>
  <si>
    <t>EQUIPO SERVICIO MANTENIMIENTO EXTINTORES LIMITADA</t>
  </si>
  <si>
    <t>830513863</t>
  </si>
  <si>
    <t>DOTACION INTEGRAL S.A.S.</t>
  </si>
  <si>
    <t>900068834</t>
  </si>
  <si>
    <t>FABRICARTON SAS</t>
  </si>
  <si>
    <t>900459737</t>
  </si>
  <si>
    <t>GRUPO EDS AUTOGAS S.A.S.</t>
  </si>
  <si>
    <t>900672953</t>
  </si>
  <si>
    <t>NIMBUTECH S.A.S.</t>
  </si>
  <si>
    <t>900889064</t>
  </si>
  <si>
    <t>COMERCIALIZADORA COMSILA SAS</t>
  </si>
  <si>
    <t>900923526</t>
  </si>
  <si>
    <t>COMERCIALIZADORA DE PAPELES "PA'YA HACE LA DIFERENCIA" S.A.S</t>
  </si>
  <si>
    <t>901378857</t>
  </si>
  <si>
    <t>MULTITINTAS.INK S.A.S</t>
  </si>
  <si>
    <t>243608002</t>
  </si>
  <si>
    <t>243615001</t>
  </si>
  <si>
    <t>1024530919</t>
  </si>
  <si>
    <t>KAREN DANIELA LEON GONZALEZ</t>
  </si>
  <si>
    <t>1030530654</t>
  </si>
  <si>
    <t>LILIAM ROSARIO URREGO DIAZ</t>
  </si>
  <si>
    <t>1030578144</t>
  </si>
  <si>
    <t>ANGELA DEL PILAR BELTRAN VELANDIA</t>
  </si>
  <si>
    <t>1053816298</t>
  </si>
  <si>
    <t>ARABELLY  GUERRA MORALES</t>
  </si>
  <si>
    <t>1065647182</t>
  </si>
  <si>
    <t>AUGUSTO ENRIQUE OSPINO HERNANDEZ</t>
  </si>
  <si>
    <t>1100959001</t>
  </si>
  <si>
    <t>19455578</t>
  </si>
  <si>
    <t>RICARDO  HERNANDEZ MATEUS</t>
  </si>
  <si>
    <t>31964792</t>
  </si>
  <si>
    <t>CLAUDIA ALEJANDRA VALDES LAGUNA</t>
  </si>
  <si>
    <t>3817482</t>
  </si>
  <si>
    <t>EDWIN ENRIQUE BELTRAN CHAMORRO</t>
  </si>
  <si>
    <t>39617574</t>
  </si>
  <si>
    <t>GLADYS MIREYA PARDO MORALES</t>
  </si>
  <si>
    <t>51820627</t>
  </si>
  <si>
    <t>MARIA DEL ROSARIO YEPES CAMACHO</t>
  </si>
  <si>
    <t>52045972</t>
  </si>
  <si>
    <t>MIRYAM YANETH HERRERA GAMEZ</t>
  </si>
  <si>
    <t>52276540</t>
  </si>
  <si>
    <t>NANCY  HERRERA SABOGAL</t>
  </si>
  <si>
    <t>52378998</t>
  </si>
  <si>
    <t>JOHANA ANDREA RODRIGUEZ CASALLAS</t>
  </si>
  <si>
    <t>52422197</t>
  </si>
  <si>
    <t>DIANA PATRICIA BRIÑEZ CASTRO</t>
  </si>
  <si>
    <t>52713929</t>
  </si>
  <si>
    <t>YAIR CONSUELO CALDERON SILVA</t>
  </si>
  <si>
    <t>52849924</t>
  </si>
  <si>
    <t>SANDRA MILENA CASTRO RIVEROS</t>
  </si>
  <si>
    <t>53099127</t>
  </si>
  <si>
    <t>JENY  MALAVER SANTOS</t>
  </si>
  <si>
    <t>67027727</t>
  </si>
  <si>
    <t>79370397</t>
  </si>
  <si>
    <t>PEDRO  ANDRADE LOZADA</t>
  </si>
  <si>
    <t>79504943</t>
  </si>
  <si>
    <t>CARLOS ALBERTO PARRA DUSSAN</t>
  </si>
  <si>
    <t>79639090</t>
  </si>
  <si>
    <t>NESTOR RAUL BUITRAGO LOPEZ</t>
  </si>
  <si>
    <t>79851160</t>
  </si>
  <si>
    <t>DIEGO MAURICIO SANCHEZ OSPINA</t>
  </si>
  <si>
    <t>80007945</t>
  </si>
  <si>
    <t>CARLOS EDUARDO CORDOBA MARTINEZ</t>
  </si>
  <si>
    <t>80195546</t>
  </si>
  <si>
    <t>80412452</t>
  </si>
  <si>
    <t>DARIO JAVIER MONTANEZ VARGAS</t>
  </si>
  <si>
    <t>93288443</t>
  </si>
  <si>
    <t>243615002</t>
  </si>
  <si>
    <t>243625001</t>
  </si>
  <si>
    <t>51935661</t>
  </si>
  <si>
    <t>CLAUDIA ALEXANDRA TORO ARIAS</t>
  </si>
  <si>
    <t>830009193</t>
  </si>
  <si>
    <t xml:space="preserve">ASOCIACION COLOMBIANA DE SORDOCIEGOS </t>
  </si>
  <si>
    <t>899999061</t>
  </si>
  <si>
    <t>BOGOTA DISTRITO CAPITAL</t>
  </si>
  <si>
    <t>901194380</t>
  </si>
  <si>
    <t>MXM GROUP SAS</t>
  </si>
  <si>
    <t>243625002</t>
  </si>
  <si>
    <t>243626001</t>
  </si>
  <si>
    <t>900422291</t>
  </si>
  <si>
    <t>SERVICIOS Y SUMINISTROS INSTITUCIONALES SAS</t>
  </si>
  <si>
    <t>243626002</t>
  </si>
  <si>
    <t>243627001</t>
  </si>
  <si>
    <t>1000255522</t>
  </si>
  <si>
    <t>LUIS FERNEY SUAREZ GONZALEZ</t>
  </si>
  <si>
    <t>1000791947</t>
  </si>
  <si>
    <t>SANDRA MILENA LOPEZ SANCHEZ</t>
  </si>
  <si>
    <t>1000983960</t>
  </si>
  <si>
    <t>CAMILO ANDRES GARNICA COBA</t>
  </si>
  <si>
    <t>1001185584</t>
  </si>
  <si>
    <t>ANDREY FELIPE AGUDELO JIMENEZ</t>
  </si>
  <si>
    <t>1003072870</t>
  </si>
  <si>
    <t>TERESITA DE JESUS PACHECO HERNANDEZ</t>
  </si>
  <si>
    <t>1005711146</t>
  </si>
  <si>
    <t>JAZMIN  SAAVEDRA MORA</t>
  </si>
  <si>
    <t>1010133989</t>
  </si>
  <si>
    <t>EDGAR RICARDO SUARIQUE PARRA</t>
  </si>
  <si>
    <t>1010173230</t>
  </si>
  <si>
    <t>DIANA GUIOMAR BOLIVAR RODRIGUEZ</t>
  </si>
  <si>
    <t>1010224126</t>
  </si>
  <si>
    <t>DIANA MARIA MORA FONSECA</t>
  </si>
  <si>
    <t>1012320659</t>
  </si>
  <si>
    <t>JORGE SEBASTIAN MARTINEZ CACERES</t>
  </si>
  <si>
    <t>1013598342</t>
  </si>
  <si>
    <t>ANA MARIA RODRIGUEZ CHAVES</t>
  </si>
  <si>
    <t>1013650057</t>
  </si>
  <si>
    <t>DAVID ALEXANDER HERNANDEZ VELASQUEZ</t>
  </si>
  <si>
    <t>1013692512</t>
  </si>
  <si>
    <t>LEIDY KATHERINE BETANCUR VESGA</t>
  </si>
  <si>
    <t>1014204787</t>
  </si>
  <si>
    <t>ANDRES CAMILO PARRA GUERRERO</t>
  </si>
  <si>
    <t>1014224993</t>
  </si>
  <si>
    <t>KAREN DENISSE REYES BELTRAN</t>
  </si>
  <si>
    <t>1015408025</t>
  </si>
  <si>
    <t>CINDY  ARANDIA VELANDIA</t>
  </si>
  <si>
    <t>1015447832</t>
  </si>
  <si>
    <t>ANDRES FELIPE PARRA PERILLA</t>
  </si>
  <si>
    <t>1015448725</t>
  </si>
  <si>
    <t>JONATHAN JOSE DIAZ ARENAS</t>
  </si>
  <si>
    <t>1015455220</t>
  </si>
  <si>
    <t>LUIS ALEJANDRO CASTAÑEDA VARGAS</t>
  </si>
  <si>
    <t>1015462400</t>
  </si>
  <si>
    <t>NICOLAS  MONROY SANZ</t>
  </si>
  <si>
    <t>1016035489</t>
  </si>
  <si>
    <t>DENISE DAHIANA GUILLEN ZAMBRANO</t>
  </si>
  <si>
    <t>1018407635</t>
  </si>
  <si>
    <t>MARÍA  DEL PILAR ROMERO BARREIRO</t>
  </si>
  <si>
    <t>1018410856</t>
  </si>
  <si>
    <t>MAYRA ALEJANDRA CASTELLANOS BOHORQUEZ</t>
  </si>
  <si>
    <t>1019018978</t>
  </si>
  <si>
    <t>ADRIANA CATALINA PARDO GARCIA</t>
  </si>
  <si>
    <t>1019041213</t>
  </si>
  <si>
    <t>CARLOS EDUARDO QUINTERO CALDERON</t>
  </si>
  <si>
    <t>1020716403</t>
  </si>
  <si>
    <t>LAURA  HENRIQUEZ BERMUDEZ</t>
  </si>
  <si>
    <t>1021512529</t>
  </si>
  <si>
    <t>SAMUEL DAVID DURAN RODRIGUEZ</t>
  </si>
  <si>
    <t>1022334810</t>
  </si>
  <si>
    <t>JENNIFFER ANDREA DE ARANZAZU MORENO PARRA</t>
  </si>
  <si>
    <t>1022362331</t>
  </si>
  <si>
    <t>DANNY ARTURO SUAREZ BRICEÑO</t>
  </si>
  <si>
    <t>1022409783</t>
  </si>
  <si>
    <t>CRISTIAN ALEJANDRO CASTELLANOS VELANDIA</t>
  </si>
  <si>
    <t>1022976057</t>
  </si>
  <si>
    <t>EYNER ALEXANDER RAMIREZ MELO</t>
  </si>
  <si>
    <t>1023366452</t>
  </si>
  <si>
    <t>XIMENA  GUAVAVE LINARES</t>
  </si>
  <si>
    <t>1023865117</t>
  </si>
  <si>
    <t xml:space="preserve">EDWIN  WALTEROS </t>
  </si>
  <si>
    <t>1024513396</t>
  </si>
  <si>
    <t>SINDY YOHANA ARIAS QUINTERO</t>
  </si>
  <si>
    <t>1024573208</t>
  </si>
  <si>
    <t>LADY NATALY RAMIREZ RUIZ</t>
  </si>
  <si>
    <t>1026271940</t>
  </si>
  <si>
    <t>CAMILA ANDREA ALZATE CORTES</t>
  </si>
  <si>
    <t>1030532894</t>
  </si>
  <si>
    <t>ALEXANDER  MOLANO GONZALEZ</t>
  </si>
  <si>
    <t>1030553016</t>
  </si>
  <si>
    <t>PABLO ERNESTO VILLATE LEON</t>
  </si>
  <si>
    <t>1030591773</t>
  </si>
  <si>
    <t>MARYURY  GOMEZ AVILA</t>
  </si>
  <si>
    <t>1030602956</t>
  </si>
  <si>
    <t>EDGAR ALFREDO GONZALEZ CAICEDO</t>
  </si>
  <si>
    <t>1030686796</t>
  </si>
  <si>
    <t>LUISA FERNANDA SANCHEZ REYES</t>
  </si>
  <si>
    <t>1031168613</t>
  </si>
  <si>
    <t>YEIMI ANDREA MATALLANA VARGAS</t>
  </si>
  <si>
    <t>1032433152</t>
  </si>
  <si>
    <t>MARIA PAULA GARAVITO MUÑOZ</t>
  </si>
  <si>
    <t>1032480008</t>
  </si>
  <si>
    <t>CARLOS EDUARDO CASTIBLANCO SANCHEZ</t>
  </si>
  <si>
    <t>1033708675</t>
  </si>
  <si>
    <t>ANGELA MARIA SOTELO CADENA</t>
  </si>
  <si>
    <t>1044427736</t>
  </si>
  <si>
    <t>FABIO ADOLFO LEIVA VILORIA</t>
  </si>
  <si>
    <t>1049614324</t>
  </si>
  <si>
    <t>FREDY BLADIMIR VANEGAS LADINO</t>
  </si>
  <si>
    <t>1057591025</t>
  </si>
  <si>
    <t>AMANDA LILIANA MENESES ORTEGA</t>
  </si>
  <si>
    <t>1062327943</t>
  </si>
  <si>
    <t>MARIA CAMILA BELALCAZAR MOLANO</t>
  </si>
  <si>
    <t>1065660670</t>
  </si>
  <si>
    <t>CRISTIAN DAVID SANTANA ARAUJO</t>
  </si>
  <si>
    <t>1067844495</t>
  </si>
  <si>
    <t>RONYS  LOPEZ AYAZO</t>
  </si>
  <si>
    <t>1067965048</t>
  </si>
  <si>
    <t>JUAN FELIPE VEGA MARTÍNEZ</t>
  </si>
  <si>
    <t>1069176951</t>
  </si>
  <si>
    <t>ANTONIO MARIA BETANCOURT CUERVO</t>
  </si>
  <si>
    <t>1075258950</t>
  </si>
  <si>
    <t>ANGELA PATRICIA CORTES ALDANA</t>
  </si>
  <si>
    <t>1078371052</t>
  </si>
  <si>
    <t>MARIA ALEJANDRA OTALORA TORRES</t>
  </si>
  <si>
    <t>1090373773</t>
  </si>
  <si>
    <t>DIEGO ALEXANDER PARRA RODRIGUEZ</t>
  </si>
  <si>
    <t>1098667257</t>
  </si>
  <si>
    <t>JULIETH PAOLA HERNANDEZ PARRA</t>
  </si>
  <si>
    <t>1101753039</t>
  </si>
  <si>
    <t>HENRY ALONSO DIAZ CHACON</t>
  </si>
  <si>
    <t>1116819206</t>
  </si>
  <si>
    <t>MARYURIS VANESSA VALENCIA VERA</t>
  </si>
  <si>
    <t>1136909319</t>
  </si>
  <si>
    <t>FERNEY ALEJANDRO PABON PERILLA</t>
  </si>
  <si>
    <t>1144063266</t>
  </si>
  <si>
    <t>KATHERINE  VICTORIA OLIVEROS</t>
  </si>
  <si>
    <t>1214213073</t>
  </si>
  <si>
    <t>ANDRES FELIPE RODRIGUEZ HERNANDEZ</t>
  </si>
  <si>
    <t>1214732521</t>
  </si>
  <si>
    <t>HUGO ALEXANDER MARIN GIRALDO</t>
  </si>
  <si>
    <t>1233343351</t>
  </si>
  <si>
    <t>ORLANDO MIGUEL VASQUEZ HERAZO</t>
  </si>
  <si>
    <t>1233893122</t>
  </si>
  <si>
    <t>ERIKA VANESSA PINEDA QUITIAN</t>
  </si>
  <si>
    <t>12984598</t>
  </si>
  <si>
    <t>DOMINGO  RONDON VESGA</t>
  </si>
  <si>
    <t>13070510</t>
  </si>
  <si>
    <t>PABLO ANDRES CHAVEZ TORRES</t>
  </si>
  <si>
    <t>17645811</t>
  </si>
  <si>
    <t>GUSTAVO ADOLFO MUÑOZ LOPEZ</t>
  </si>
  <si>
    <t>19428948</t>
  </si>
  <si>
    <t>JORGE ELIECER RUIZ ACHARDY</t>
  </si>
  <si>
    <t>20927159</t>
  </si>
  <si>
    <t>CLAUDIA LILIANA CHVES JARRO</t>
  </si>
  <si>
    <t>23726385</t>
  </si>
  <si>
    <t>LAURA ANDREA ESLAVA PATARROYO</t>
  </si>
  <si>
    <t>30669755</t>
  </si>
  <si>
    <t>KATIA PATRICIA CORRALES MARTELO</t>
  </si>
  <si>
    <t>36931469</t>
  </si>
  <si>
    <t>MIRIAM YANETH OVIEDO OBANDO</t>
  </si>
  <si>
    <t>37293874</t>
  </si>
  <si>
    <t>LEIDY FERNANDA HOYOS CUBIDES</t>
  </si>
  <si>
    <t>39546297</t>
  </si>
  <si>
    <t>ALBA ESPERANZA GIRALDO VAZQUEZ</t>
  </si>
  <si>
    <t>39746942</t>
  </si>
  <si>
    <t>CARMEN ALICIA LOPEZ FLECHAS</t>
  </si>
  <si>
    <t>51797274</t>
  </si>
  <si>
    <t>MARIA AURORA CASTRO RODRIGUEZ</t>
  </si>
  <si>
    <t>52045426</t>
  </si>
  <si>
    <t>DORALIA  BETANCOURT MOLINA</t>
  </si>
  <si>
    <t>52168871</t>
  </si>
  <si>
    <t xml:space="preserve">ADRIANA  SILVA BAUTISTA </t>
  </si>
  <si>
    <t>52269221</t>
  </si>
  <si>
    <t>CARMEN ELENA CANTILLO FORERO</t>
  </si>
  <si>
    <t>52293939</t>
  </si>
  <si>
    <t>JEANNETH  MURILLO JAIMES</t>
  </si>
  <si>
    <t>52382753</t>
  </si>
  <si>
    <t>MARIA NATALIA NAVARRETE GARCIA</t>
  </si>
  <si>
    <t>52409868</t>
  </si>
  <si>
    <t>RAQUEL LUCIA CEPEDA DE LA ESPRIELLA</t>
  </si>
  <si>
    <t>52466179</t>
  </si>
  <si>
    <t>LUZ HEDY ORTIZ TORRES</t>
  </si>
  <si>
    <t>52587662</t>
  </si>
  <si>
    <t>MARTHA PATRICIA CANO ALBORNOZ</t>
  </si>
  <si>
    <t>52953555</t>
  </si>
  <si>
    <t>YEIMY GABRIELA GOMEZ MORENO</t>
  </si>
  <si>
    <t>52967366</t>
  </si>
  <si>
    <t>DIANA CAROLINA RODRIGUEZ PEÑA</t>
  </si>
  <si>
    <t>53095336</t>
  </si>
  <si>
    <t>ANDREA  CLAVIJO QUINTIN</t>
  </si>
  <si>
    <t>53890891</t>
  </si>
  <si>
    <t>CAROLINA  VERA DURAN</t>
  </si>
  <si>
    <t>63533551</t>
  </si>
  <si>
    <t>DIANA ROCIO NOVOA BUENDIA</t>
  </si>
  <si>
    <t>74186240</t>
  </si>
  <si>
    <t>JORGE HERNANDO MENDOZA GUERRA</t>
  </si>
  <si>
    <t>79042922</t>
  </si>
  <si>
    <t>FABIAN  ALVARADO ARIAS</t>
  </si>
  <si>
    <t>79277238</t>
  </si>
  <si>
    <t xml:space="preserve">NELSON JULIAN VILLAMIZAR </t>
  </si>
  <si>
    <t>79575135</t>
  </si>
  <si>
    <t>JAIME  SOLER ALFONSO</t>
  </si>
  <si>
    <t>79640310</t>
  </si>
  <si>
    <t>OSCAR ENRIQUE ROJAS SANCHEZ</t>
  </si>
  <si>
    <t>79770983</t>
  </si>
  <si>
    <t>WILSON MANUEL PINTO NARANJO</t>
  </si>
  <si>
    <t>79901721</t>
  </si>
  <si>
    <t>FREDDY ALEXANDER GRAJALES SALINAS</t>
  </si>
  <si>
    <t>800026212</t>
  </si>
  <si>
    <t>80173273</t>
  </si>
  <si>
    <t>DAVID ALEJANDRO DUQUE LINARES</t>
  </si>
  <si>
    <t>80177130</t>
  </si>
  <si>
    <t>80807362</t>
  </si>
  <si>
    <t>DANIEL FERNANDO VEGA SILVA</t>
  </si>
  <si>
    <t>80894567</t>
  </si>
  <si>
    <t>RAFAEL ADOLFO CASTAÑEDA RUEDA</t>
  </si>
  <si>
    <t>830135205</t>
  </si>
  <si>
    <t>ADAMCOL S.A.S</t>
  </si>
  <si>
    <t>830146061</t>
  </si>
  <si>
    <t>ANILLO DOBLE O S.A.S</t>
  </si>
  <si>
    <t>8693078</t>
  </si>
  <si>
    <t>ENRIQUE EFRAIN KING GARCES</t>
  </si>
  <si>
    <t>900032888</t>
  </si>
  <si>
    <t xml:space="preserve">DISCOMPUCOL  S A S </t>
  </si>
  <si>
    <t>900080073</t>
  </si>
  <si>
    <t xml:space="preserve">CLUSTER DE SERVICIOS SAS </t>
  </si>
  <si>
    <t>900098348</t>
  </si>
  <si>
    <t>POWERSUN S.A.S.</t>
  </si>
  <si>
    <t>900230597</t>
  </si>
  <si>
    <t>SEGURIDAD PERCOL S.A.S.</t>
  </si>
  <si>
    <t>900230898</t>
  </si>
  <si>
    <t>INVERSIONES JIMSA S.A.S</t>
  </si>
  <si>
    <t>900336588</t>
  </si>
  <si>
    <t>FORMARCHIVOS Y SUMINISTROS SAS</t>
  </si>
  <si>
    <t>900343856</t>
  </si>
  <si>
    <t>INGENIEROS ELECTRONICOS PROFESIONALES E.U.</t>
  </si>
  <si>
    <t>900349363</t>
  </si>
  <si>
    <t>INVERSION Y HOGAR S.A.S.</t>
  </si>
  <si>
    <t>900434462</t>
  </si>
  <si>
    <t>REDNEET S.A.S.</t>
  </si>
  <si>
    <t>900446648</t>
  </si>
  <si>
    <t xml:space="preserve">GREEN FON GROUP S.A.S </t>
  </si>
  <si>
    <t>900497761</t>
  </si>
  <si>
    <t>SEGURIDAD THOR LTDA</t>
  </si>
  <si>
    <t>900604786</t>
  </si>
  <si>
    <t>FUMIGACIONES EL TRIUNFO CAR SAS</t>
  </si>
  <si>
    <t>900627060</t>
  </si>
  <si>
    <t>ALL TECHNOLOGICAL SERVICES ATS  S.A.S.</t>
  </si>
  <si>
    <t>900648849</t>
  </si>
  <si>
    <t>REPUESTOS S &amp; S S.A.S.</t>
  </si>
  <si>
    <t>900706602</t>
  </si>
  <si>
    <t>PINTURAS NATIVA S.A.S.</t>
  </si>
  <si>
    <t>900707513</t>
  </si>
  <si>
    <t>SEGURIDAD CANADA LTDA</t>
  </si>
  <si>
    <t>900719304</t>
  </si>
  <si>
    <t>C.I. MORASU S.A.S.</t>
  </si>
  <si>
    <t>900812511</t>
  </si>
  <si>
    <t>SOLTEC PROYECTOS DE INGENIERÍA S.A.S.</t>
  </si>
  <si>
    <t>900902920</t>
  </si>
  <si>
    <t>DIVIDISEÑOS S A S</t>
  </si>
  <si>
    <t>900974300</t>
  </si>
  <si>
    <t>ABSICOL S.A.S</t>
  </si>
  <si>
    <t>901035143</t>
  </si>
  <si>
    <t>COLOMBIAWEBS GROUP SAS</t>
  </si>
  <si>
    <t>901043983</t>
  </si>
  <si>
    <t>SECURITY &amp; FIRE SAS</t>
  </si>
  <si>
    <t>901190689</t>
  </si>
  <si>
    <t>SOLUCIONES METALICAS EN ALMACENAMIENTO SAS</t>
  </si>
  <si>
    <t>901261261</t>
  </si>
  <si>
    <t>ZEGEN SUMINISTROS MÉDICOS SAS</t>
  </si>
  <si>
    <t>901341884</t>
  </si>
  <si>
    <t>INTEGRA DE COLOMBIA SAS</t>
  </si>
  <si>
    <t>901343855</t>
  </si>
  <si>
    <t>CFS GROUP COLOMBIA SAS</t>
  </si>
  <si>
    <t>901362156</t>
  </si>
  <si>
    <t>GRUPO EMPRESARIAL SACSU SAS</t>
  </si>
  <si>
    <t>901373000</t>
  </si>
  <si>
    <t>UT SOFTLINEBEX2020</t>
  </si>
  <si>
    <t>901394655</t>
  </si>
  <si>
    <t>ROYAL TECH GROUP S.A.S</t>
  </si>
  <si>
    <t>901441128</t>
  </si>
  <si>
    <t>INGCAP ASOCIADOS SAS</t>
  </si>
  <si>
    <t>901459107</t>
  </si>
  <si>
    <t>MG INGENIERIA Y PROYECTOS SAS</t>
  </si>
  <si>
    <t>901625431</t>
  </si>
  <si>
    <t>CERTIFIK SAS</t>
  </si>
  <si>
    <t>901869641</t>
  </si>
  <si>
    <t>INSUMOS LORENA S A S</t>
  </si>
  <si>
    <t>243627002</t>
  </si>
  <si>
    <t>244004001</t>
  </si>
  <si>
    <t xml:space="preserve">JOHNNY ALFREDO GAVIRIA </t>
  </si>
  <si>
    <t>244501001</t>
  </si>
  <si>
    <t>800021561</t>
  </si>
  <si>
    <t>TERMINAL DE TRANSPORTES  DE VILLAVICENCIO S. A.</t>
  </si>
  <si>
    <t>830001113</t>
  </si>
  <si>
    <t>IMPRENTA NACIONAL DE COLOMBIA</t>
  </si>
  <si>
    <t>244580001</t>
  </si>
  <si>
    <t>249040001</t>
  </si>
  <si>
    <t>249050001</t>
  </si>
  <si>
    <t>899999239</t>
  </si>
  <si>
    <t>249050002</t>
  </si>
  <si>
    <t>899999034</t>
  </si>
  <si>
    <t>249051001</t>
  </si>
  <si>
    <t>899999094</t>
  </si>
  <si>
    <t>EMPRESA DE ACUEDUCTO Y ALCANTARILLADO DE BOGOTA - ESP</t>
  </si>
  <si>
    <t>249055001</t>
  </si>
  <si>
    <t>251111001</t>
  </si>
  <si>
    <t>860002184</t>
  </si>
  <si>
    <t>AXA COLPATRIA SEGUROS S.A.</t>
  </si>
  <si>
    <t>251122001</t>
  </si>
  <si>
    <t>800224808</t>
  </si>
  <si>
    <t>FONDO DE PENSIONES OBLIGATORIAS  PORVENIR MODERADO</t>
  </si>
  <si>
    <t>800227940</t>
  </si>
  <si>
    <t>FONDO DE PENSIONES OBLIGATORIAS COLFONDOS MODERADO</t>
  </si>
  <si>
    <t>800229739</t>
  </si>
  <si>
    <t>FONDO DE PENSIONES OBLIGATORIAS PROTECCION  MODERADO</t>
  </si>
  <si>
    <t>900336004</t>
  </si>
  <si>
    <t>251123001</t>
  </si>
  <si>
    <t>800130907</t>
  </si>
  <si>
    <t>ENTIDAD PROMOTORA DE SALUD SANITAS S.A.S.</t>
  </si>
  <si>
    <t>ENTIDAD PROMOTORA DE SALUD FAMISANAR S.A.S - EN INTERVENCIÓN BAJO LA MEDIDA DE TOMA DE POSESIÓN</t>
  </si>
  <si>
    <t>900156264</t>
  </si>
  <si>
    <t>NUEVA EMPRESA PROMOTORA DE SALUD S.A. - EN INTERVENCION BAJO LA MEDIDA DE TOMA DE POSESION</t>
  </si>
  <si>
    <t>251124001</t>
  </si>
  <si>
    <t>860013570</t>
  </si>
  <si>
    <t>CAJA DE COMPENSACION FAMILIAR CAFAM</t>
  </si>
  <si>
    <t>860002183</t>
  </si>
  <si>
    <t>AXA COLPATRIA SEGUROS DE VIDA S.A.</t>
  </si>
  <si>
    <t>74327781</t>
  </si>
  <si>
    <t>420401001</t>
  </si>
  <si>
    <t xml:space="preserve">Impresos y publicaciones </t>
  </si>
  <si>
    <t>ING110</t>
  </si>
  <si>
    <t>Tercero facturacion ventas de contado</t>
  </si>
  <si>
    <t>420410001</t>
  </si>
  <si>
    <t>421025001</t>
  </si>
  <si>
    <t>511117001</t>
  </si>
  <si>
    <t>511183001</t>
  </si>
  <si>
    <t>589090005</t>
  </si>
  <si>
    <t>Devolución de  ingresos diversos de la vigencia anterior</t>
  </si>
  <si>
    <t>EDNA VIVIANA VEGA ORTÍZ</t>
  </si>
  <si>
    <t>Cèdula de ciudadanìa No. 1.019.023.923</t>
  </si>
  <si>
    <t>BIENES MUEBLES EN BODEGA</t>
  </si>
  <si>
    <t>110502002</t>
  </si>
  <si>
    <t>014121248</t>
  </si>
  <si>
    <t xml:space="preserve">INCI - CAJA MENOR - GASTOS GENERALES  - INVERSION </t>
  </si>
  <si>
    <t>1013640680</t>
  </si>
  <si>
    <t>SEBASTIAN  SILGADO VERGARA</t>
  </si>
  <si>
    <t>1035920231</t>
  </si>
  <si>
    <t>ANA MARIA CALDERON CARDONA</t>
  </si>
  <si>
    <t>1006550370</t>
  </si>
  <si>
    <t>BRYLLETT  CHAUX CORTES</t>
  </si>
  <si>
    <t>1018453913</t>
  </si>
  <si>
    <t>JESSICA ALEJANDRA PEREA OLAYA</t>
  </si>
  <si>
    <t>1020740879</t>
  </si>
  <si>
    <t>MARIA PAULA MONTOYA GACHARNA</t>
  </si>
  <si>
    <t>1020810997</t>
  </si>
  <si>
    <t>NICOLAS  MUÑOZ SANTIBAÑEZ</t>
  </si>
  <si>
    <t>1025460692</t>
  </si>
  <si>
    <t>JUAN ESTEBAN ACERO ORTIZ</t>
  </si>
  <si>
    <t>1030602691</t>
  </si>
  <si>
    <t>NIDIA ROCIO MUNEVAR GARCIA</t>
  </si>
  <si>
    <t>1070594215</t>
  </si>
  <si>
    <t>DIANA MARCELA OSUNA AYALA</t>
  </si>
  <si>
    <t>1084739159</t>
  </si>
  <si>
    <t>LEONEL ANDRES RUIZ VARGAS</t>
  </si>
  <si>
    <t>52918194</t>
  </si>
  <si>
    <t>ANABEL  DÍAZ CABAL</t>
  </si>
  <si>
    <t>421004001</t>
  </si>
  <si>
    <t>480232001</t>
  </si>
  <si>
    <t>510302001</t>
  </si>
  <si>
    <t>510303001</t>
  </si>
  <si>
    <t>510305001</t>
  </si>
  <si>
    <t>510306001</t>
  </si>
  <si>
    <t>510307001</t>
  </si>
  <si>
    <t>510401001</t>
  </si>
  <si>
    <t>510402001</t>
  </si>
  <si>
    <t>511113001</t>
  </si>
  <si>
    <t>511119001</t>
  </si>
  <si>
    <t>511149001</t>
  </si>
  <si>
    <t>511180001</t>
  </si>
  <si>
    <t>512009001</t>
  </si>
  <si>
    <t>512011001</t>
  </si>
  <si>
    <t>2026-05-19 20:04:21</t>
  </si>
  <si>
    <t>2026-03-01 00:00:00</t>
  </si>
  <si>
    <t>2026-03-31 00:00:00</t>
  </si>
  <si>
    <t>Capacitación, bienestar social y estímulos - largo plazo</t>
  </si>
  <si>
    <t>Bienes muebles en bodega</t>
  </si>
  <si>
    <t>9</t>
  </si>
  <si>
    <t>901112249</t>
  </si>
  <si>
    <t>A Y B. INC. SAS</t>
  </si>
  <si>
    <t>900183423</t>
  </si>
  <si>
    <t>QUALITY GROUP SERVICES SAS</t>
  </si>
  <si>
    <t>1014203246</t>
  </si>
  <si>
    <t>SERGIO ALEJANDRO DE JESUS GONZALEZ GRISALES</t>
  </si>
  <si>
    <t>1019069182</t>
  </si>
  <si>
    <t>JUAN SEBASTIAN SABOGAL PARRA</t>
  </si>
  <si>
    <t>1233695011</t>
  </si>
  <si>
    <t>VALENTINA  HERNANDEZ ROMERO</t>
  </si>
  <si>
    <t>43732569</t>
  </si>
  <si>
    <t>GLORIA ISABEL VARGAS TORRES</t>
  </si>
  <si>
    <t>800153993</t>
  </si>
  <si>
    <t>COMUNICACION CELULAR S A  COMCEL S A</t>
  </si>
  <si>
    <t>483101001</t>
  </si>
  <si>
    <t>510803002</t>
  </si>
  <si>
    <t>511114001</t>
  </si>
  <si>
    <t>899999115</t>
  </si>
  <si>
    <t>EMPRESA DE TELECOMUNICACIONES DE BOGOTA SA ESP PUDIENDO IDENTIFICARSE PARA TODOS LOS EFECTOS CON LA SIGLA ETB S.A. E.S.P.</t>
  </si>
  <si>
    <t>900003409</t>
  </si>
  <si>
    <t>COMISION NACIONAL DEL SERVICIO CIVIL</t>
  </si>
  <si>
    <t>511179001</t>
  </si>
  <si>
    <t>819006966</t>
  </si>
  <si>
    <t>MEDIA COMMERCE PARTNERS S A S</t>
  </si>
  <si>
    <t>BIENES (DB)</t>
  </si>
  <si>
    <t xml:space="preserve">Devoluciones, rebajas y descuentos en venta de bienes (Db) </t>
  </si>
  <si>
    <t>Administración de la seguridad social en salud</t>
  </si>
  <si>
    <t>Retenido - por compras y/o servicios a responsables del régimen simplificado.</t>
  </si>
  <si>
    <t>901312112</t>
  </si>
  <si>
    <t>CAMERFIRMA COLOMBIA SAS</t>
  </si>
  <si>
    <t>900009886</t>
  </si>
  <si>
    <t>SECURITY  &amp;  CO  LIMITADA</t>
  </si>
  <si>
    <t>80087121</t>
  </si>
  <si>
    <t>RICARDO  PEREZ LATORRE</t>
  </si>
  <si>
    <t>243625003</t>
  </si>
  <si>
    <t xml:space="preserve">Retenido - por compras y/o servicios a responsables del régimen simplificado. </t>
  </si>
  <si>
    <t>1112484648</t>
  </si>
  <si>
    <t>BRYAN EDUARDO CASAS CANIZALES</t>
  </si>
  <si>
    <t>1127240430</t>
  </si>
  <si>
    <t>JUAN PABLO BELLO ROJAS</t>
  </si>
  <si>
    <t>39284360</t>
  </si>
  <si>
    <t>MARIA MERCEDES GOMEZ GOMEZ</t>
  </si>
  <si>
    <t>242490001</t>
  </si>
  <si>
    <t>860034313</t>
  </si>
  <si>
    <t>BANCO DAVIVIENDA S.A.</t>
  </si>
  <si>
    <t>511115001</t>
  </si>
  <si>
    <t>511121001</t>
  </si>
  <si>
    <t>511123001</t>
  </si>
  <si>
    <t>511146001</t>
  </si>
  <si>
    <t>811009788</t>
  </si>
  <si>
    <t>DISTRACOM S.A.</t>
  </si>
  <si>
    <t>511155001</t>
  </si>
  <si>
    <t>511159001</t>
  </si>
  <si>
    <t>512001001</t>
  </si>
  <si>
    <t>Otros gastos financieros</t>
  </si>
  <si>
    <t>890905211</t>
  </si>
  <si>
    <t>DISTRITO ESPECIAL DE CIENCIA TECNOLOGIA E INNOVACION DE MEDELLIN</t>
  </si>
  <si>
    <t>190705001</t>
  </si>
  <si>
    <t xml:space="preserve">Saldo a favor de impuesto a las ventas </t>
  </si>
  <si>
    <t>901912164</t>
  </si>
  <si>
    <t>CONSORCIO KLEAN Y LOGISTIC</t>
  </si>
  <si>
    <t>1019023923</t>
  </si>
  <si>
    <t>EDNA VIVIANA VEGA ORTIZ</t>
  </si>
  <si>
    <t>1019053949</t>
  </si>
  <si>
    <t>BRYAN RICARDO SUAREZ ROJAS</t>
  </si>
  <si>
    <t>79318628</t>
  </si>
  <si>
    <t>HELBERT  CASTILLO MARTIN</t>
  </si>
  <si>
    <t>80825548</t>
  </si>
  <si>
    <t>JUAN PABLO TORRES RODRIGUEZ</t>
  </si>
  <si>
    <t>1019102682</t>
  </si>
  <si>
    <t>JEIMY CAROLINA GONZALEZ HERNANDEZ</t>
  </si>
  <si>
    <t>580490001</t>
  </si>
  <si>
    <t>JUN-26</t>
  </si>
  <si>
    <t>TRANSFERENCIAS Y SUBVENCIONES</t>
  </si>
  <si>
    <t>OTRAS TRANSFERENCIAS</t>
  </si>
  <si>
    <t>Para gastos de funcionamiento</t>
  </si>
  <si>
    <t>Costas procesales</t>
  </si>
  <si>
    <t>66766801</t>
  </si>
  <si>
    <t>ALINA  GOMEZ MEJIA</t>
  </si>
  <si>
    <t>310506001</t>
  </si>
  <si>
    <t>PCI</t>
  </si>
  <si>
    <t>46-04-00</t>
  </si>
  <si>
    <t xml:space="preserve">INSTITUTO NACIONAL PARA CIEGOS (INCI) </t>
  </si>
  <si>
    <t>310901001</t>
  </si>
  <si>
    <t xml:space="preserve">Utilidad o excedentes acumulados </t>
  </si>
  <si>
    <t>310901002</t>
  </si>
  <si>
    <t xml:space="preserve">Corrección de errores de un periodo contable anterior </t>
  </si>
  <si>
    <t>310901003</t>
  </si>
  <si>
    <t>310902001</t>
  </si>
  <si>
    <t xml:space="preserve">Pérdidas o déficits acumulados </t>
  </si>
  <si>
    <t>22-10-00</t>
  </si>
  <si>
    <t>INSTITUTO NACIONAL PARA CIEGOS (INCI)</t>
  </si>
  <si>
    <t>442803001</t>
  </si>
  <si>
    <t>899999053</t>
  </si>
  <si>
    <t>MINISTERIO DE TECNOLOGÍAS DE LA INFORMACIÓN Y LAS COMUNICACIONES.</t>
  </si>
  <si>
    <t>511166001</t>
  </si>
  <si>
    <t>511190001</t>
  </si>
  <si>
    <t>542303001</t>
  </si>
  <si>
    <t>860015826</t>
  </si>
  <si>
    <t>MAYATUR S A S</t>
  </si>
  <si>
    <t>31878872</t>
  </si>
  <si>
    <t>MARY LUCIA HURTADO MARTINEZ</t>
  </si>
  <si>
    <t>CLAUDIA LILIANA CHAVES JARRO</t>
  </si>
  <si>
    <t>900062917</t>
  </si>
  <si>
    <t>SERVICIOS POSTALES NACIONALES S.A.S</t>
  </si>
  <si>
    <t>831510001</t>
  </si>
  <si>
    <t>836101001</t>
  </si>
  <si>
    <t xml:space="preserve">Internas </t>
  </si>
  <si>
    <t>837490001</t>
  </si>
  <si>
    <t>891506001</t>
  </si>
  <si>
    <t xml:space="preserve">Bienes y derechos retirados </t>
  </si>
  <si>
    <t>891521001</t>
  </si>
  <si>
    <t>891574001</t>
  </si>
  <si>
    <t>Costas Procesales</t>
  </si>
  <si>
    <t>JUL-26</t>
  </si>
  <si>
    <t>Directora General</t>
  </si>
  <si>
    <t>POR LOS MESES TERMINADOS A 31 DE JULIO DE 2026 Y 30 DE JUNIO DE 2026</t>
  </si>
  <si>
    <t>COMPARATIVO POR LOS MESES TERMINADOS AL 31 DE JULIO DE 2026-2025</t>
  </si>
  <si>
    <t>A 31 DE JULIO DE 2026</t>
  </si>
  <si>
    <t>2026-08-26 18:46:16</t>
  </si>
  <si>
    <t>2026-07-01 00:00:00</t>
  </si>
  <si>
    <t>2026-07-31 00:00:00</t>
  </si>
  <si>
    <t>240101001</t>
  </si>
  <si>
    <t>2025-08-25 18:32:25</t>
  </si>
  <si>
    <t>2025-07-01 00:00:00</t>
  </si>
  <si>
    <t>2025-07-31 00:00:00</t>
  </si>
  <si>
    <t>PROVISIÓN LITIGIOS Y DEMANDAS</t>
  </si>
  <si>
    <t>DIFERENCIA</t>
  </si>
  <si>
    <t>VLR EXTRACTO</t>
  </si>
  <si>
    <t>014098289</t>
  </si>
  <si>
    <t>GASTOS GENERALES</t>
  </si>
  <si>
    <t>VALOR EXTRACTO</t>
  </si>
  <si>
    <t>Legalización de gastos realizados por caja menor,__
  Jul 24 2026 12:00AM,
  OTRO DOCUMENTO DE COBRO,
  LEGALIZACION EGRESO JUL-26, 
  ENTIDAD, 
  LEGALIZACION CAJA MENOR 126 JULIO DE 2026</t>
  </si>
  <si>
    <t>1084250805</t>
  </si>
  <si>
    <t>LADY HERMILA LOPEZ GOMEZ</t>
  </si>
  <si>
    <t>52220205</t>
  </si>
  <si>
    <t>MELDA AMPARO HERNANDEZ URREA</t>
  </si>
  <si>
    <t>1057598314</t>
  </si>
  <si>
    <t>MARIA ALEJANDRA CARDENAS AGUILAR</t>
  </si>
  <si>
    <t>1020760394</t>
  </si>
  <si>
    <t>JUAN SEBASTIAN OROZCO CARRILLO</t>
  </si>
  <si>
    <t>RICOH COLOMBIA S.A.S</t>
  </si>
  <si>
    <t>244505001</t>
  </si>
  <si>
    <t>JUL-25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</si>
</sst>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_-* #,##0.00_-;\-* #,##0.00_-;_-* &quot;-&quot;??_-;_-@"/>
    <numFmt numFmtId="170" formatCode="_-* #,##0_-;\-* #,##0_-;_-* &quot;-&quot;??_-;_-@"/>
    <numFmt numFmtId="171" formatCode="[$-10C0A]#,##0.00"/>
    <numFmt numFmtId="172" formatCode="_-* #,##0.00_-;\-* #,##0.00_-;_-* &quot;-&quot;_-;_-@_-"/>
    <numFmt numFmtId="173" formatCode="_(&quot;$&quot;* #,##0_);_(&quot;$&quot;* \(#,##0\);_(&quot;$&quot;* &quot;-&quot;??_);_(@_)"/>
    <numFmt numFmtId="174" formatCode="_-&quot;$&quot;* #,##0.00_-;\-&quot;$&quot;* #,##0.00_-;_-&quot;$&quot;* &quot;-&quot;_-;_-@_-"/>
    <numFmt numFmtId="175" formatCode="[$-10C0A]dd/mm/yyyy\ h:mm:ss"/>
  </numFmts>
  <fonts count="5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  <font>
      <sz val="12"/>
      <color rgb="FFFF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0"/>
      <color theme="1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4"/>
      <color theme="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A8D08D"/>
        <bgColor rgb="FFA8D08D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1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9" fillId="0" borderId="2"/>
    <xf numFmtId="0" fontId="5" fillId="0" borderId="2"/>
    <xf numFmtId="43" fontId="5" fillId="0" borderId="2" applyFont="0" applyFill="0" applyBorder="0" applyAlignment="0" applyProtection="0"/>
    <xf numFmtId="41" fontId="29" fillId="0" borderId="2" applyFont="0" applyFill="0" applyBorder="0" applyAlignment="0" applyProtection="0"/>
    <xf numFmtId="9" fontId="36" fillId="0" borderId="0" applyFont="0" applyFill="0" applyBorder="0" applyAlignment="0" applyProtection="0"/>
    <xf numFmtId="41" fontId="4" fillId="0" borderId="2" applyFont="0" applyFill="0" applyBorder="0" applyAlignment="0" applyProtection="0"/>
    <xf numFmtId="43" fontId="43" fillId="0" borderId="0" applyFont="0" applyFill="0" applyBorder="0" applyAlignment="0" applyProtection="0"/>
    <xf numFmtId="0" fontId="2" fillId="0" borderId="2"/>
    <xf numFmtId="43" fontId="2" fillId="0" borderId="2" applyFont="0" applyFill="0" applyBorder="0" applyAlignment="0" applyProtection="0"/>
    <xf numFmtId="41" fontId="2" fillId="0" borderId="2" applyFont="0" applyFill="0" applyBorder="0" applyAlignment="0" applyProtection="0"/>
    <xf numFmtId="42" fontId="2" fillId="0" borderId="2" applyFont="0" applyFill="0" applyBorder="0" applyAlignment="0" applyProtection="0"/>
  </cellStyleXfs>
  <cellXfs count="479">
    <xf numFmtId="0" fontId="0" fillId="0" borderId="0" xfId="0"/>
    <xf numFmtId="164" fontId="6" fillId="2" borderId="1" xfId="0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64" fontId="6" fillId="0" borderId="7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9" fillId="0" borderId="7" xfId="0" applyNumberFormat="1" applyFont="1" applyBorder="1" applyAlignment="1">
      <alignment vertical="center" wrapText="1"/>
    </xf>
    <xf numFmtId="164" fontId="9" fillId="0" borderId="8" xfId="0" applyNumberFormat="1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10" xfId="0" applyNumberFormat="1" applyFont="1" applyBorder="1" applyAlignment="1">
      <alignment vertical="center" wrapText="1"/>
    </xf>
    <xf numFmtId="164" fontId="9" fillId="0" borderId="11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9" fillId="0" borderId="5" xfId="0" applyNumberFormat="1" applyFont="1" applyBorder="1" applyAlignment="1">
      <alignment vertical="center" wrapText="1"/>
    </xf>
    <xf numFmtId="164" fontId="9" fillId="0" borderId="6" xfId="0" applyNumberFormat="1" applyFont="1" applyBorder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9" fillId="0" borderId="7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0" fontId="9" fillId="0" borderId="8" xfId="0" applyFont="1" applyBorder="1"/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left" vertical="center" wrapText="1"/>
    </xf>
    <xf numFmtId="164" fontId="9" fillId="0" borderId="0" xfId="0" applyNumberFormat="1" applyFont="1"/>
    <xf numFmtId="49" fontId="9" fillId="0" borderId="7" xfId="0" applyNumberFormat="1" applyFont="1" applyBorder="1" applyAlignment="1">
      <alignment vertical="center" wrapText="1"/>
    </xf>
    <xf numFmtId="164" fontId="9" fillId="0" borderId="10" xfId="0" applyNumberFormat="1" applyFont="1" applyBorder="1" applyAlignment="1">
      <alignment wrapText="1"/>
    </xf>
    <xf numFmtId="164" fontId="9" fillId="0" borderId="11" xfId="0" applyNumberFormat="1" applyFont="1" applyBorder="1" applyAlignment="1">
      <alignment wrapText="1"/>
    </xf>
    <xf numFmtId="1" fontId="6" fillId="0" borderId="0" xfId="0" applyNumberFormat="1" applyFont="1" applyAlignment="1">
      <alignment vertical="center"/>
    </xf>
    <xf numFmtId="167" fontId="9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right" vertical="center"/>
    </xf>
    <xf numFmtId="167" fontId="9" fillId="0" borderId="0" xfId="0" applyNumberFormat="1" applyFont="1" applyAlignment="1">
      <alignment horizontal="left" vertical="center"/>
    </xf>
    <xf numFmtId="1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/>
    </xf>
    <xf numFmtId="167" fontId="10" fillId="0" borderId="0" xfId="0" applyNumberFormat="1" applyFont="1"/>
    <xf numFmtId="0" fontId="10" fillId="0" borderId="0" xfId="0" applyFont="1"/>
    <xf numFmtId="167" fontId="11" fillId="0" borderId="0" xfId="0" applyNumberFormat="1" applyFont="1"/>
    <xf numFmtId="0" fontId="17" fillId="0" borderId="0" xfId="0" applyFont="1"/>
    <xf numFmtId="167" fontId="17" fillId="0" borderId="0" xfId="0" applyNumberFormat="1" applyFont="1"/>
    <xf numFmtId="0" fontId="11" fillId="0" borderId="0" xfId="0" applyFont="1"/>
    <xf numFmtId="164" fontId="11" fillId="0" borderId="0" xfId="0" applyNumberFormat="1" applyFont="1"/>
    <xf numFmtId="164" fontId="10" fillId="0" borderId="0" xfId="0" applyNumberFormat="1" applyFont="1"/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left" vertical="center" wrapText="1"/>
    </xf>
    <xf numFmtId="164" fontId="16" fillId="0" borderId="0" xfId="0" applyNumberFormat="1" applyFont="1"/>
    <xf numFmtId="164" fontId="17" fillId="0" borderId="0" xfId="0" applyNumberFormat="1" applyFont="1" applyAlignment="1">
      <alignment horizontal="right" vertical="center" wrapText="1"/>
    </xf>
    <xf numFmtId="164" fontId="17" fillId="0" borderId="0" xfId="0" applyNumberFormat="1" applyFont="1" applyAlignment="1">
      <alignment horizontal="left" vertical="center" wrapText="1"/>
    </xf>
    <xf numFmtId="164" fontId="17" fillId="0" borderId="0" xfId="0" applyNumberFormat="1" applyFont="1"/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vertical="center"/>
    </xf>
    <xf numFmtId="1" fontId="11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left" vertical="center"/>
    </xf>
    <xf numFmtId="1" fontId="11" fillId="0" borderId="0" xfId="0" applyNumberFormat="1" applyFont="1" applyAlignment="1">
      <alignment horizontal="right" vertical="center"/>
    </xf>
    <xf numFmtId="169" fontId="8" fillId="0" borderId="0" xfId="0" applyNumberFormat="1" applyFont="1"/>
    <xf numFmtId="0" fontId="8" fillId="0" borderId="0" xfId="0" applyFont="1"/>
    <xf numFmtId="170" fontId="18" fillId="0" borderId="0" xfId="0" applyNumberFormat="1" applyFont="1" applyAlignment="1">
      <alignment horizontal="right" wrapText="1"/>
    </xf>
    <xf numFmtId="170" fontId="8" fillId="0" borderId="0" xfId="0" applyNumberFormat="1" applyFont="1"/>
    <xf numFmtId="0" fontId="12" fillId="0" borderId="0" xfId="0" applyFont="1"/>
    <xf numFmtId="169" fontId="12" fillId="0" borderId="0" xfId="0" applyNumberFormat="1" applyFont="1"/>
    <xf numFmtId="0" fontId="20" fillId="0" borderId="0" xfId="0" applyFont="1"/>
    <xf numFmtId="169" fontId="0" fillId="0" borderId="0" xfId="0" applyNumberFormat="1"/>
    <xf numFmtId="0" fontId="11" fillId="0" borderId="0" xfId="0" applyFont="1" applyAlignment="1">
      <alignment horizontal="center"/>
    </xf>
    <xf numFmtId="164" fontId="10" fillId="0" borderId="2" xfId="0" applyNumberFormat="1" applyFont="1" applyBorder="1"/>
    <xf numFmtId="164" fontId="10" fillId="0" borderId="2" xfId="0" applyNumberFormat="1" applyFont="1" applyBorder="1" applyAlignment="1">
      <alignment horizontal="center"/>
    </xf>
    <xf numFmtId="0" fontId="11" fillId="2" borderId="2" xfId="0" applyFont="1" applyFill="1" applyBorder="1"/>
    <xf numFmtId="164" fontId="10" fillId="0" borderId="2" xfId="0" applyNumberFormat="1" applyFont="1" applyBorder="1" applyAlignment="1">
      <alignment horizontal="right"/>
    </xf>
    <xf numFmtId="0" fontId="10" fillId="2" borderId="2" xfId="0" applyFont="1" applyFill="1" applyBorder="1"/>
    <xf numFmtId="0" fontId="10" fillId="0" borderId="2" xfId="0" applyFont="1" applyBorder="1"/>
    <xf numFmtId="164" fontId="11" fillId="0" borderId="2" xfId="0" applyNumberFormat="1" applyFont="1" applyBorder="1"/>
    <xf numFmtId="164" fontId="10" fillId="0" borderId="2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Border="1"/>
    <xf numFmtId="164" fontId="11" fillId="0" borderId="2" xfId="0" applyNumberFormat="1" applyFont="1" applyBorder="1" applyAlignment="1">
      <alignment horizontal="center" vertical="center"/>
    </xf>
    <xf numFmtId="167" fontId="10" fillId="0" borderId="2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vertical="center"/>
    </xf>
    <xf numFmtId="0" fontId="0" fillId="0" borderId="2" xfId="0" applyBorder="1"/>
    <xf numFmtId="164" fontId="11" fillId="0" borderId="14" xfId="0" applyNumberFormat="1" applyFont="1" applyBorder="1"/>
    <xf numFmtId="0" fontId="26" fillId="0" borderId="2" xfId="0" applyFont="1" applyBorder="1" applyAlignment="1">
      <alignment horizontal="center"/>
    </xf>
    <xf numFmtId="164" fontId="25" fillId="0" borderId="2" xfId="0" applyNumberFormat="1" applyFont="1" applyBorder="1"/>
    <xf numFmtId="164" fontId="16" fillId="0" borderId="2" xfId="0" applyNumberFormat="1" applyFont="1" applyBorder="1"/>
    <xf numFmtId="164" fontId="11" fillId="0" borderId="2" xfId="0" applyNumberFormat="1" applyFont="1" applyBorder="1" applyAlignment="1">
      <alignment horizontal="right"/>
    </xf>
    <xf numFmtId="164" fontId="25" fillId="0" borderId="0" xfId="0" applyNumberFormat="1" applyFont="1"/>
    <xf numFmtId="167" fontId="26" fillId="0" borderId="0" xfId="0" applyNumberFormat="1" applyFont="1"/>
    <xf numFmtId="0" fontId="25" fillId="0" borderId="0" xfId="0" applyFont="1"/>
    <xf numFmtId="0" fontId="27" fillId="0" borderId="0" xfId="0" applyFont="1"/>
    <xf numFmtId="0" fontId="25" fillId="0" borderId="2" xfId="0" applyFont="1" applyBorder="1"/>
    <xf numFmtId="167" fontId="25" fillId="0" borderId="0" xfId="0" applyNumberFormat="1" applyFont="1"/>
    <xf numFmtId="164" fontId="26" fillId="0" borderId="0" xfId="0" applyNumberFormat="1" applyFont="1"/>
    <xf numFmtId="164" fontId="26" fillId="0" borderId="2" xfId="0" applyNumberFormat="1" applyFont="1" applyBorder="1"/>
    <xf numFmtId="164" fontId="25" fillId="0" borderId="0" xfId="0" applyNumberFormat="1" applyFont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0" xfId="0" applyNumberFormat="1" applyFont="1" applyAlignment="1">
      <alignment horizontal="left" vertical="center" wrapText="1"/>
    </xf>
    <xf numFmtId="0" fontId="16" fillId="0" borderId="0" xfId="0" applyFont="1"/>
    <xf numFmtId="0" fontId="26" fillId="0" borderId="0" xfId="0" applyFont="1"/>
    <xf numFmtId="0" fontId="10" fillId="0" borderId="0" xfId="0" applyFont="1" applyAlignment="1">
      <alignment vertical="center"/>
    </xf>
    <xf numFmtId="165" fontId="26" fillId="0" borderId="13" xfId="2" applyFont="1" applyBorder="1" applyAlignment="1">
      <alignment horizontal="center"/>
    </xf>
    <xf numFmtId="165" fontId="26" fillId="0" borderId="2" xfId="2" applyFont="1" applyBorder="1" applyAlignment="1">
      <alignment horizontal="center"/>
    </xf>
    <xf numFmtId="1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69" fontId="11" fillId="2" borderId="2" xfId="0" applyNumberFormat="1" applyFont="1" applyFill="1" applyBorder="1"/>
    <xf numFmtId="169" fontId="10" fillId="2" borderId="2" xfId="0" applyNumberFormat="1" applyFont="1" applyFill="1" applyBorder="1"/>
    <xf numFmtId="164" fontId="9" fillId="2" borderId="2" xfId="0" applyNumberFormat="1" applyFont="1" applyFill="1" applyBorder="1" applyAlignment="1">
      <alignment vertical="center"/>
    </xf>
    <xf numFmtId="1" fontId="9" fillId="2" borderId="2" xfId="0" applyNumberFormat="1" applyFont="1" applyFill="1" applyBorder="1" applyAlignment="1">
      <alignment vertical="center"/>
    </xf>
    <xf numFmtId="167" fontId="9" fillId="2" borderId="2" xfId="0" applyNumberFormat="1" applyFont="1" applyFill="1" applyBorder="1" applyAlignment="1">
      <alignment vertical="center"/>
    </xf>
    <xf numFmtId="0" fontId="8" fillId="2" borderId="2" xfId="0" applyFont="1" applyFill="1" applyBorder="1"/>
    <xf numFmtId="167" fontId="10" fillId="0" borderId="2" xfId="0" applyNumberFormat="1" applyFont="1" applyBorder="1"/>
    <xf numFmtId="1" fontId="11" fillId="0" borderId="0" xfId="0" applyNumberFormat="1" applyFont="1"/>
    <xf numFmtId="0" fontId="28" fillId="0" borderId="0" xfId="0" applyFont="1" applyAlignment="1">
      <alignment horizontal="right"/>
    </xf>
    <xf numFmtId="1" fontId="9" fillId="2" borderId="2" xfId="0" applyNumberFormat="1" applyFont="1" applyFill="1" applyBorder="1" applyAlignment="1">
      <alignment horizontal="right" vertical="center"/>
    </xf>
    <xf numFmtId="167" fontId="10" fillId="0" borderId="0" xfId="0" applyNumberFormat="1" applyFont="1" applyAlignment="1">
      <alignment vertical="justify"/>
    </xf>
    <xf numFmtId="0" fontId="0" fillId="0" borderId="12" xfId="0" applyBorder="1" applyAlignment="1">
      <alignment wrapText="1"/>
    </xf>
    <xf numFmtId="49" fontId="0" fillId="0" borderId="12" xfId="0" applyNumberFormat="1" applyBorder="1" applyAlignment="1">
      <alignment wrapText="1"/>
    </xf>
    <xf numFmtId="167" fontId="10" fillId="5" borderId="0" xfId="0" applyNumberFormat="1" applyFont="1" applyFill="1"/>
    <xf numFmtId="0" fontId="10" fillId="5" borderId="0" xfId="0" applyFont="1" applyFill="1"/>
    <xf numFmtId="0" fontId="0" fillId="5" borderId="0" xfId="0" applyFill="1"/>
    <xf numFmtId="49" fontId="10" fillId="0" borderId="0" xfId="0" applyNumberFormat="1" applyFont="1"/>
    <xf numFmtId="0" fontId="12" fillId="6" borderId="0" xfId="0" applyFont="1" applyFill="1"/>
    <xf numFmtId="169" fontId="12" fillId="6" borderId="0" xfId="0" applyNumberFormat="1" applyFont="1" applyFill="1"/>
    <xf numFmtId="41" fontId="0" fillId="0" borderId="0" xfId="1" applyFont="1" applyAlignment="1"/>
    <xf numFmtId="167" fontId="6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/>
    </xf>
    <xf numFmtId="49" fontId="11" fillId="0" borderId="0" xfId="0" applyNumberFormat="1" applyFont="1"/>
    <xf numFmtId="0" fontId="31" fillId="0" borderId="0" xfId="0" applyFont="1" applyAlignment="1">
      <alignment horizontal="right"/>
    </xf>
    <xf numFmtId="172" fontId="0" fillId="0" borderId="0" xfId="1" applyNumberFormat="1" applyFont="1"/>
    <xf numFmtId="173" fontId="6" fillId="0" borderId="8" xfId="0" applyNumberFormat="1" applyFont="1" applyBorder="1"/>
    <xf numFmtId="173" fontId="9" fillId="0" borderId="8" xfId="0" applyNumberFormat="1" applyFont="1" applyBorder="1" applyAlignment="1">
      <alignment vertical="center" wrapText="1"/>
    </xf>
    <xf numFmtId="173" fontId="9" fillId="0" borderId="0" xfId="0" applyNumberFormat="1" applyFont="1"/>
    <xf numFmtId="173" fontId="9" fillId="0" borderId="8" xfId="0" applyNumberFormat="1" applyFont="1" applyBorder="1"/>
    <xf numFmtId="173" fontId="9" fillId="0" borderId="0" xfId="0" applyNumberFormat="1" applyFont="1" applyAlignment="1">
      <alignment vertical="center" wrapText="1"/>
    </xf>
    <xf numFmtId="173" fontId="6" fillId="0" borderId="0" xfId="0" applyNumberFormat="1" applyFont="1" applyAlignment="1">
      <alignment vertical="center"/>
    </xf>
    <xf numFmtId="172" fontId="8" fillId="2" borderId="2" xfId="1" applyNumberFormat="1" applyFont="1" applyFill="1" applyBorder="1"/>
    <xf numFmtId="172" fontId="0" fillId="0" borderId="0" xfId="1" applyNumberFormat="1" applyFont="1" applyAlignment="1"/>
    <xf numFmtId="172" fontId="33" fillId="2" borderId="2" xfId="1" applyNumberFormat="1" applyFont="1" applyFill="1" applyBorder="1"/>
    <xf numFmtId="41" fontId="33" fillId="2" borderId="2" xfId="1" applyFont="1" applyFill="1" applyBorder="1"/>
    <xf numFmtId="172" fontId="27" fillId="0" borderId="0" xfId="1" applyNumberFormat="1" applyFont="1" applyAlignment="1"/>
    <xf numFmtId="41" fontId="27" fillId="0" borderId="0" xfId="1" applyFont="1" applyAlignment="1"/>
    <xf numFmtId="164" fontId="10" fillId="2" borderId="2" xfId="0" applyNumberFormat="1" applyFont="1" applyFill="1" applyBorder="1" applyAlignment="1">
      <alignment horizontal="right" wrapText="1"/>
    </xf>
    <xf numFmtId="41" fontId="11" fillId="0" borderId="0" xfId="1" applyFont="1"/>
    <xf numFmtId="41" fontId="10" fillId="0" borderId="0" xfId="1" applyFont="1"/>
    <xf numFmtId="41" fontId="25" fillId="0" borderId="0" xfId="1" applyFont="1"/>
    <xf numFmtId="41" fontId="10" fillId="5" borderId="0" xfId="1" applyFont="1" applyFill="1"/>
    <xf numFmtId="41" fontId="17" fillId="0" borderId="0" xfId="1" applyFont="1"/>
    <xf numFmtId="41" fontId="26" fillId="0" borderId="0" xfId="1" applyFont="1"/>
    <xf numFmtId="41" fontId="10" fillId="0" borderId="2" xfId="1" applyFont="1" applyBorder="1"/>
    <xf numFmtId="0" fontId="7" fillId="7" borderId="2" xfId="0" applyFont="1" applyFill="1" applyBorder="1"/>
    <xf numFmtId="0" fontId="0" fillId="7" borderId="0" xfId="0" applyFill="1"/>
    <xf numFmtId="167" fontId="11" fillId="0" borderId="0" xfId="0" applyNumberFormat="1" applyFont="1" applyAlignment="1">
      <alignment horizontal="center"/>
    </xf>
    <xf numFmtId="41" fontId="0" fillId="0" borderId="0" xfId="0" applyNumberFormat="1"/>
    <xf numFmtId="41" fontId="16" fillId="0" borderId="0" xfId="1" applyFont="1"/>
    <xf numFmtId="167" fontId="16" fillId="0" borderId="0" xfId="0" applyNumberFormat="1" applyFont="1"/>
    <xf numFmtId="41" fontId="25" fillId="0" borderId="0" xfId="0" applyNumberFormat="1" applyFont="1"/>
    <xf numFmtId="41" fontId="11" fillId="0" borderId="2" xfId="1" applyFont="1" applyBorder="1"/>
    <xf numFmtId="167" fontId="11" fillId="0" borderId="2" xfId="0" applyNumberFormat="1" applyFont="1" applyBorder="1"/>
    <xf numFmtId="49" fontId="34" fillId="0" borderId="0" xfId="0" applyNumberFormat="1" applyFont="1"/>
    <xf numFmtId="164" fontId="34" fillId="0" borderId="0" xfId="0" applyNumberFormat="1" applyFont="1" applyAlignment="1">
      <alignment horizontal="center"/>
    </xf>
    <xf numFmtId="164" fontId="34" fillId="0" borderId="2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center"/>
    </xf>
    <xf numFmtId="164" fontId="31" fillId="0" borderId="2" xfId="0" applyNumberFormat="1" applyFont="1" applyBorder="1" applyAlignment="1">
      <alignment horizontal="center"/>
    </xf>
    <xf numFmtId="0" fontId="34" fillId="2" borderId="2" xfId="0" applyFont="1" applyFill="1" applyBorder="1"/>
    <xf numFmtId="167" fontId="34" fillId="0" borderId="0" xfId="0" applyNumberFormat="1" applyFont="1"/>
    <xf numFmtId="41" fontId="31" fillId="0" borderId="0" xfId="1" applyFont="1"/>
    <xf numFmtId="167" fontId="31" fillId="0" borderId="0" xfId="0" applyNumberFormat="1" applyFont="1"/>
    <xf numFmtId="0" fontId="31" fillId="0" borderId="0" xfId="0" applyFont="1"/>
    <xf numFmtId="0" fontId="35" fillId="0" borderId="0" xfId="0" applyFont="1"/>
    <xf numFmtId="0" fontId="34" fillId="0" borderId="0" xfId="0" applyFont="1"/>
    <xf numFmtId="164" fontId="34" fillId="0" borderId="0" xfId="0" applyNumberFormat="1" applyFont="1"/>
    <xf numFmtId="0" fontId="31" fillId="2" borderId="2" xfId="0" applyFont="1" applyFill="1" applyBorder="1"/>
    <xf numFmtId="164" fontId="6" fillId="7" borderId="1" xfId="0" applyNumberFormat="1" applyFont="1" applyFill="1" applyBorder="1" applyAlignment="1">
      <alignment vertical="center"/>
    </xf>
    <xf numFmtId="0" fontId="8" fillId="7" borderId="2" xfId="0" applyFont="1" applyFill="1" applyBorder="1"/>
    <xf numFmtId="164" fontId="9" fillId="7" borderId="2" xfId="0" applyNumberFormat="1" applyFont="1" applyFill="1" applyBorder="1" applyAlignment="1">
      <alignment vertical="center"/>
    </xf>
    <xf numFmtId="0" fontId="21" fillId="0" borderId="0" xfId="0" applyFont="1"/>
    <xf numFmtId="172" fontId="0" fillId="0" borderId="0" xfId="0" applyNumberFormat="1"/>
    <xf numFmtId="172" fontId="0" fillId="5" borderId="0" xfId="0" applyNumberFormat="1" applyFill="1"/>
    <xf numFmtId="43" fontId="0" fillId="5" borderId="0" xfId="0" applyNumberFormat="1" applyFill="1"/>
    <xf numFmtId="171" fontId="7" fillId="0" borderId="2" xfId="3" applyNumberFormat="1" applyFont="1"/>
    <xf numFmtId="1" fontId="6" fillId="2" borderId="2" xfId="0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/>
    <xf numFmtId="10" fontId="9" fillId="2" borderId="2" xfId="7" applyNumberFormat="1" applyFont="1" applyFill="1" applyBorder="1" applyAlignment="1">
      <alignment horizontal="right" vertical="center"/>
    </xf>
    <xf numFmtId="10" fontId="6" fillId="2" borderId="2" xfId="7" applyNumberFormat="1" applyFont="1" applyFill="1" applyBorder="1" applyAlignment="1">
      <alignment horizontal="right" vertical="center"/>
    </xf>
    <xf numFmtId="10" fontId="9" fillId="2" borderId="2" xfId="7" applyNumberFormat="1" applyFont="1" applyFill="1" applyBorder="1" applyAlignment="1">
      <alignment horizontal="right" vertical="center" wrapText="1"/>
    </xf>
    <xf numFmtId="167" fontId="9" fillId="2" borderId="2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0" fontId="0" fillId="0" borderId="0" xfId="7" applyNumberFormat="1" applyFont="1" applyAlignment="1">
      <alignment horizontal="right"/>
    </xf>
    <xf numFmtId="167" fontId="6" fillId="2" borderId="13" xfId="0" applyNumberFormat="1" applyFont="1" applyFill="1" applyBorder="1" applyAlignment="1">
      <alignment horizontal="right" vertical="center"/>
    </xf>
    <xf numFmtId="10" fontId="6" fillId="2" borderId="13" xfId="7" applyNumberFormat="1" applyFont="1" applyFill="1" applyBorder="1" applyAlignment="1">
      <alignment horizontal="right" vertical="center"/>
    </xf>
    <xf numFmtId="167" fontId="9" fillId="7" borderId="2" xfId="0" applyNumberFormat="1" applyFont="1" applyFill="1" applyBorder="1" applyAlignment="1">
      <alignment vertical="center"/>
    </xf>
    <xf numFmtId="167" fontId="6" fillId="7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1" fontId="6" fillId="7" borderId="2" xfId="0" applyNumberFormat="1" applyFont="1" applyFill="1" applyBorder="1" applyAlignment="1">
      <alignment horizontal="center" vertical="center"/>
    </xf>
    <xf numFmtId="167" fontId="6" fillId="7" borderId="2" xfId="0" applyNumberFormat="1" applyFont="1" applyFill="1" applyBorder="1" applyAlignment="1">
      <alignment vertical="center"/>
    </xf>
    <xf numFmtId="164" fontId="6" fillId="7" borderId="2" xfId="0" applyNumberFormat="1" applyFont="1" applyFill="1" applyBorder="1" applyAlignment="1">
      <alignment vertical="center"/>
    </xf>
    <xf numFmtId="164" fontId="9" fillId="7" borderId="2" xfId="0" applyNumberFormat="1" applyFont="1" applyFill="1" applyBorder="1" applyAlignment="1">
      <alignment vertical="center" wrapText="1"/>
    </xf>
    <xf numFmtId="164" fontId="6" fillId="7" borderId="2" xfId="0" applyNumberFormat="1" applyFont="1" applyFill="1" applyBorder="1" applyAlignment="1">
      <alignment vertical="center" wrapText="1"/>
    </xf>
    <xf numFmtId="0" fontId="37" fillId="2" borderId="2" xfId="0" applyFont="1" applyFill="1" applyBorder="1" applyAlignment="1">
      <alignment horizontal="center"/>
    </xf>
    <xf numFmtId="0" fontId="38" fillId="0" borderId="0" xfId="0" applyFont="1"/>
    <xf numFmtId="164" fontId="39" fillId="2" borderId="1" xfId="0" applyNumberFormat="1" applyFont="1" applyFill="1" applyBorder="1" applyAlignment="1">
      <alignment vertical="center"/>
    </xf>
    <xf numFmtId="164" fontId="39" fillId="7" borderId="1" xfId="0" applyNumberFormat="1" applyFont="1" applyFill="1" applyBorder="1" applyAlignment="1">
      <alignment vertical="center"/>
    </xf>
    <xf numFmtId="164" fontId="39" fillId="7" borderId="2" xfId="0" applyNumberFormat="1" applyFont="1" applyFill="1" applyBorder="1" applyAlignment="1">
      <alignment vertical="center"/>
    </xf>
    <xf numFmtId="167" fontId="39" fillId="2" borderId="13" xfId="0" applyNumberFormat="1" applyFont="1" applyFill="1" applyBorder="1" applyAlignment="1">
      <alignment horizontal="right" vertical="center"/>
    </xf>
    <xf numFmtId="10" fontId="39" fillId="2" borderId="13" xfId="7" applyNumberFormat="1" applyFont="1" applyFill="1" applyBorder="1" applyAlignment="1">
      <alignment horizontal="right" vertical="center"/>
    </xf>
    <xf numFmtId="1" fontId="9" fillId="2" borderId="2" xfId="0" applyNumberFormat="1" applyFont="1" applyFill="1" applyBorder="1" applyAlignment="1">
      <alignment horizontal="left" vertical="center"/>
    </xf>
    <xf numFmtId="167" fontId="6" fillId="2" borderId="2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164" fontId="8" fillId="2" borderId="2" xfId="0" applyNumberFormat="1" applyFont="1" applyFill="1" applyBorder="1"/>
    <xf numFmtId="167" fontId="6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/>
    </xf>
    <xf numFmtId="1" fontId="40" fillId="2" borderId="2" xfId="0" applyNumberFormat="1" applyFont="1" applyFill="1" applyBorder="1" applyAlignment="1">
      <alignment horizontal="left" vertical="center"/>
    </xf>
    <xf numFmtId="167" fontId="39" fillId="2" borderId="2" xfId="0" applyNumberFormat="1" applyFont="1" applyFill="1" applyBorder="1" applyAlignment="1">
      <alignment horizontal="left" vertical="center"/>
    </xf>
    <xf numFmtId="164" fontId="39" fillId="2" borderId="2" xfId="0" applyNumberFormat="1" applyFont="1" applyFill="1" applyBorder="1" applyAlignment="1">
      <alignment vertical="center"/>
    </xf>
    <xf numFmtId="164" fontId="33" fillId="2" borderId="2" xfId="0" applyNumberFormat="1" applyFont="1" applyFill="1" applyBorder="1"/>
    <xf numFmtId="167" fontId="39" fillId="2" borderId="2" xfId="0" applyNumberFormat="1" applyFont="1" applyFill="1" applyBorder="1" applyAlignment="1">
      <alignment horizontal="right" vertical="center"/>
    </xf>
    <xf numFmtId="10" fontId="39" fillId="2" borderId="2" xfId="7" applyNumberFormat="1" applyFont="1" applyFill="1" applyBorder="1" applyAlignment="1">
      <alignment horizontal="right" vertical="center"/>
    </xf>
    <xf numFmtId="10" fontId="8" fillId="2" borderId="2" xfId="7" applyNumberFormat="1" applyFont="1" applyFill="1" applyBorder="1"/>
    <xf numFmtId="10" fontId="0" fillId="7" borderId="0" xfId="7" applyNumberFormat="1" applyFont="1" applyFill="1" applyAlignment="1"/>
    <xf numFmtId="0" fontId="10" fillId="7" borderId="2" xfId="0" applyFont="1" applyFill="1" applyBorder="1"/>
    <xf numFmtId="164" fontId="6" fillId="7" borderId="3" xfId="0" applyNumberFormat="1" applyFont="1" applyFill="1" applyBorder="1" applyAlignment="1">
      <alignment horizontal="right" vertical="center"/>
    </xf>
    <xf numFmtId="1" fontId="9" fillId="7" borderId="2" xfId="0" applyNumberFormat="1" applyFont="1" applyFill="1" applyBorder="1" applyAlignment="1">
      <alignment vertical="center"/>
    </xf>
    <xf numFmtId="0" fontId="10" fillId="7" borderId="0" xfId="0" applyFont="1" applyFill="1"/>
    <xf numFmtId="10" fontId="10" fillId="7" borderId="0" xfId="7" applyNumberFormat="1" applyFont="1" applyFill="1" applyAlignment="1"/>
    <xf numFmtId="166" fontId="10" fillId="7" borderId="0" xfId="0" applyNumberFormat="1" applyFont="1" applyFill="1"/>
    <xf numFmtId="10" fontId="10" fillId="7" borderId="2" xfId="7" applyNumberFormat="1" applyFont="1" applyFill="1" applyBorder="1"/>
    <xf numFmtId="166" fontId="11" fillId="7" borderId="0" xfId="0" applyNumberFormat="1" applyFont="1" applyFill="1"/>
    <xf numFmtId="10" fontId="11" fillId="7" borderId="0" xfId="7" applyNumberFormat="1" applyFont="1" applyFill="1" applyAlignment="1"/>
    <xf numFmtId="167" fontId="6" fillId="7" borderId="2" xfId="0" applyNumberFormat="1" applyFont="1" applyFill="1" applyBorder="1" applyAlignment="1">
      <alignment horizontal="center" vertical="center" wrapText="1"/>
    </xf>
    <xf numFmtId="10" fontId="6" fillId="7" borderId="2" xfId="7" applyNumberFormat="1" applyFont="1" applyFill="1" applyBorder="1" applyAlignment="1">
      <alignment horizontal="center" vertical="center" wrapText="1"/>
    </xf>
    <xf numFmtId="0" fontId="9" fillId="7" borderId="2" xfId="0" applyFont="1" applyFill="1" applyBorder="1"/>
    <xf numFmtId="166" fontId="11" fillId="7" borderId="13" xfId="0" applyNumberFormat="1" applyFont="1" applyFill="1" applyBorder="1"/>
    <xf numFmtId="10" fontId="11" fillId="7" borderId="13" xfId="7" applyNumberFormat="1" applyFont="1" applyFill="1" applyBorder="1" applyAlignment="1"/>
    <xf numFmtId="164" fontId="6" fillId="7" borderId="13" xfId="0" applyNumberFormat="1" applyFont="1" applyFill="1" applyBorder="1" applyAlignment="1">
      <alignment vertical="center"/>
    </xf>
    <xf numFmtId="164" fontId="6" fillId="7" borderId="16" xfId="0" applyNumberFormat="1" applyFont="1" applyFill="1" applyBorder="1" applyAlignment="1">
      <alignment vertical="center"/>
    </xf>
    <xf numFmtId="1" fontId="9" fillId="7" borderId="2" xfId="0" applyNumberFormat="1" applyFont="1" applyFill="1" applyBorder="1" applyAlignment="1">
      <alignment horizontal="right" vertical="center"/>
    </xf>
    <xf numFmtId="1" fontId="9" fillId="7" borderId="2" xfId="0" applyNumberFormat="1" applyFont="1" applyFill="1" applyBorder="1" applyAlignment="1">
      <alignment horizontal="center" vertical="center"/>
    </xf>
    <xf numFmtId="164" fontId="9" fillId="7" borderId="2" xfId="0" applyNumberFormat="1" applyFont="1" applyFill="1" applyBorder="1" applyAlignment="1">
      <alignment horizontal="center" vertical="center"/>
    </xf>
    <xf numFmtId="167" fontId="6" fillId="7" borderId="2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/>
    <xf numFmtId="10" fontId="11" fillId="7" borderId="2" xfId="7" applyNumberFormat="1" applyFont="1" applyFill="1" applyBorder="1" applyAlignment="1"/>
    <xf numFmtId="166" fontId="23" fillId="4" borderId="2" xfId="0" applyNumberFormat="1" applyFont="1" applyFill="1" applyBorder="1"/>
    <xf numFmtId="168" fontId="23" fillId="4" borderId="2" xfId="0" applyNumberFormat="1" applyFont="1" applyFill="1" applyBorder="1"/>
    <xf numFmtId="1" fontId="6" fillId="7" borderId="2" xfId="0" applyNumberFormat="1" applyFont="1" applyFill="1" applyBorder="1" applyAlignment="1">
      <alignment vertical="center"/>
    </xf>
    <xf numFmtId="167" fontId="9" fillId="7" borderId="2" xfId="0" applyNumberFormat="1" applyFont="1" applyFill="1" applyBorder="1" applyAlignment="1">
      <alignment horizontal="left" vertical="center"/>
    </xf>
    <xf numFmtId="164" fontId="6" fillId="7" borderId="2" xfId="0" applyNumberFormat="1" applyFont="1" applyFill="1" applyBorder="1" applyAlignment="1">
      <alignment horizontal="right" vertical="center"/>
    </xf>
    <xf numFmtId="164" fontId="8" fillId="7" borderId="2" xfId="0" applyNumberFormat="1" applyFont="1" applyFill="1" applyBorder="1"/>
    <xf numFmtId="1" fontId="6" fillId="7" borderId="2" xfId="0" applyNumberFormat="1" applyFont="1" applyFill="1" applyBorder="1" applyAlignment="1">
      <alignment horizontal="right" vertical="center"/>
    </xf>
    <xf numFmtId="167" fontId="6" fillId="7" borderId="2" xfId="0" applyNumberFormat="1" applyFont="1" applyFill="1" applyBorder="1" applyAlignment="1">
      <alignment vertical="center" wrapText="1"/>
    </xf>
    <xf numFmtId="0" fontId="11" fillId="7" borderId="2" xfId="0" applyFont="1" applyFill="1" applyBorder="1"/>
    <xf numFmtId="0" fontId="11" fillId="7" borderId="2" xfId="0" applyFont="1" applyFill="1" applyBorder="1" applyAlignment="1">
      <alignment horizontal="left" vertical="center"/>
    </xf>
    <xf numFmtId="168" fontId="6" fillId="7" borderId="2" xfId="0" applyNumberFormat="1" applyFont="1" applyFill="1" applyBorder="1" applyAlignment="1">
      <alignment vertical="center"/>
    </xf>
    <xf numFmtId="167" fontId="6" fillId="7" borderId="2" xfId="0" applyNumberFormat="1" applyFont="1" applyFill="1" applyBorder="1" applyAlignment="1">
      <alignment horizontal="right" vertical="center"/>
    </xf>
    <xf numFmtId="168" fontId="6" fillId="7" borderId="2" xfId="0" applyNumberFormat="1" applyFont="1" applyFill="1" applyBorder="1" applyAlignment="1">
      <alignment horizontal="right"/>
    </xf>
    <xf numFmtId="166" fontId="8" fillId="2" borderId="2" xfId="0" applyNumberFormat="1" applyFont="1" applyFill="1" applyBorder="1"/>
    <xf numFmtId="164" fontId="11" fillId="7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>
      <alignment horizontal="right" vertical="center"/>
    </xf>
    <xf numFmtId="10" fontId="9" fillId="2" borderId="2" xfId="7" applyNumberFormat="1" applyFont="1" applyFill="1" applyBorder="1" applyAlignment="1">
      <alignment vertical="center"/>
    </xf>
    <xf numFmtId="168" fontId="8" fillId="2" borderId="2" xfId="0" applyNumberFormat="1" applyFont="1" applyFill="1" applyBorder="1"/>
    <xf numFmtId="167" fontId="9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/>
    <xf numFmtId="1" fontId="6" fillId="2" borderId="2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167" fontId="9" fillId="2" borderId="2" xfId="0" applyNumberFormat="1" applyFont="1" applyFill="1" applyBorder="1" applyAlignment="1">
      <alignment horizontal="left" vertical="center"/>
    </xf>
    <xf numFmtId="172" fontId="8" fillId="2" borderId="2" xfId="1" applyNumberFormat="1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10" fontId="11" fillId="2" borderId="2" xfId="7" applyNumberFormat="1" applyFont="1" applyFill="1" applyBorder="1"/>
    <xf numFmtId="10" fontId="10" fillId="2" borderId="2" xfId="7" applyNumberFormat="1" applyFont="1" applyFill="1" applyBorder="1"/>
    <xf numFmtId="1" fontId="9" fillId="7" borderId="2" xfId="0" applyNumberFormat="1" applyFont="1" applyFill="1" applyBorder="1" applyAlignment="1">
      <alignment horizontal="center" vertical="center" wrapText="1"/>
    </xf>
    <xf numFmtId="169" fontId="19" fillId="3" borderId="2" xfId="0" applyNumberFormat="1" applyFont="1" applyFill="1" applyBorder="1"/>
    <xf numFmtId="0" fontId="18" fillId="8" borderId="15" xfId="0" applyFont="1" applyFill="1" applyBorder="1" applyAlignment="1">
      <alignment wrapText="1"/>
    </xf>
    <xf numFmtId="49" fontId="18" fillId="8" borderId="15" xfId="0" applyNumberFormat="1" applyFont="1" applyFill="1" applyBorder="1" applyAlignment="1">
      <alignment wrapText="1"/>
    </xf>
    <xf numFmtId="169" fontId="18" fillId="8" borderId="15" xfId="0" applyNumberFormat="1" applyFont="1" applyFill="1" applyBorder="1" applyAlignment="1">
      <alignment horizontal="right" wrapText="1"/>
    </xf>
    <xf numFmtId="49" fontId="18" fillId="8" borderId="12" xfId="0" applyNumberFormat="1" applyFont="1" applyFill="1" applyBorder="1" applyAlignment="1">
      <alignment wrapText="1"/>
    </xf>
    <xf numFmtId="169" fontId="18" fillId="8" borderId="12" xfId="0" applyNumberFormat="1" applyFont="1" applyFill="1" applyBorder="1" applyAlignment="1">
      <alignment horizontal="right" wrapText="1"/>
    </xf>
    <xf numFmtId="49" fontId="18" fillId="3" borderId="12" xfId="0" applyNumberFormat="1" applyFont="1" applyFill="1" applyBorder="1" applyAlignment="1">
      <alignment wrapText="1"/>
    </xf>
    <xf numFmtId="169" fontId="18" fillId="3" borderId="12" xfId="0" applyNumberFormat="1" applyFont="1" applyFill="1" applyBorder="1" applyAlignment="1">
      <alignment horizontal="right" wrapText="1"/>
    </xf>
    <xf numFmtId="49" fontId="18" fillId="9" borderId="12" xfId="0" applyNumberFormat="1" applyFont="1" applyFill="1" applyBorder="1" applyAlignment="1">
      <alignment wrapText="1"/>
    </xf>
    <xf numFmtId="169" fontId="18" fillId="9" borderId="12" xfId="0" applyNumberFormat="1" applyFont="1" applyFill="1" applyBorder="1" applyAlignment="1">
      <alignment horizontal="right" wrapText="1"/>
    </xf>
    <xf numFmtId="164" fontId="0" fillId="0" borderId="0" xfId="0" applyNumberFormat="1"/>
    <xf numFmtId="0" fontId="41" fillId="5" borderId="0" xfId="0" applyFont="1" applyFill="1"/>
    <xf numFmtId="166" fontId="41" fillId="5" borderId="0" xfId="0" applyNumberFormat="1" applyFont="1" applyFill="1"/>
    <xf numFmtId="43" fontId="10" fillId="0" borderId="0" xfId="0" applyNumberFormat="1" applyFont="1"/>
    <xf numFmtId="166" fontId="0" fillId="0" borderId="0" xfId="0" applyNumberFormat="1"/>
    <xf numFmtId="49" fontId="0" fillId="0" borderId="0" xfId="0" applyNumberFormat="1"/>
    <xf numFmtId="43" fontId="0" fillId="0" borderId="0" xfId="0" applyNumberFormat="1"/>
    <xf numFmtId="49" fontId="28" fillId="0" borderId="0" xfId="0" applyNumberFormat="1" applyFont="1" applyAlignment="1">
      <alignment horizontal="right"/>
    </xf>
    <xf numFmtId="49" fontId="10" fillId="7" borderId="2" xfId="0" applyNumberFormat="1" applyFont="1" applyFill="1" applyBorder="1"/>
    <xf numFmtId="0" fontId="7" fillId="0" borderId="2" xfId="3" applyFont="1"/>
    <xf numFmtId="41" fontId="7" fillId="0" borderId="2" xfId="1" applyFont="1" applyFill="1" applyBorder="1"/>
    <xf numFmtId="174" fontId="0" fillId="0" borderId="0" xfId="2" applyNumberFormat="1" applyFont="1" applyAlignment="1"/>
    <xf numFmtId="43" fontId="0" fillId="0" borderId="0" xfId="9" applyFont="1"/>
    <xf numFmtId="43" fontId="0" fillId="0" borderId="12" xfId="9" applyFont="1" applyBorder="1" applyAlignment="1">
      <alignment horizontal="right" wrapText="1"/>
    </xf>
    <xf numFmtId="44" fontId="0" fillId="0" borderId="0" xfId="0" applyNumberFormat="1"/>
    <xf numFmtId="0" fontId="3" fillId="0" borderId="0" xfId="0" applyFont="1"/>
    <xf numFmtId="164" fontId="6" fillId="7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 wrapText="1"/>
    </xf>
    <xf numFmtId="10" fontId="6" fillId="2" borderId="2" xfId="7" applyNumberFormat="1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164" fontId="9" fillId="2" borderId="2" xfId="0" applyNumberFormat="1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left" vertical="center"/>
    </xf>
    <xf numFmtId="167" fontId="9" fillId="2" borderId="2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/>
    <xf numFmtId="164" fontId="9" fillId="2" borderId="2" xfId="0" applyNumberFormat="1" applyFont="1" applyFill="1" applyBorder="1"/>
    <xf numFmtId="167" fontId="9" fillId="2" borderId="2" xfId="0" applyNumberFormat="1" applyFont="1" applyFill="1" applyBorder="1" applyAlignment="1">
      <alignment vertical="center" wrapText="1"/>
    </xf>
    <xf numFmtId="1" fontId="9" fillId="2" borderId="2" xfId="0" applyNumberFormat="1" applyFont="1" applyFill="1" applyBorder="1" applyAlignment="1">
      <alignment horizontal="left" vertical="center" wrapText="1"/>
    </xf>
    <xf numFmtId="167" fontId="6" fillId="2" borderId="2" xfId="0" applyNumberFormat="1" applyFont="1" applyFill="1" applyBorder="1" applyAlignment="1">
      <alignment vertical="center" wrapText="1"/>
    </xf>
    <xf numFmtId="164" fontId="6" fillId="2" borderId="2" xfId="0" applyNumberFormat="1" applyFont="1" applyFill="1" applyBorder="1" applyAlignment="1">
      <alignment vertical="center" wrapText="1"/>
    </xf>
    <xf numFmtId="1" fontId="6" fillId="7" borderId="2" xfId="0" applyNumberFormat="1" applyFont="1" applyFill="1" applyBorder="1" applyAlignment="1">
      <alignment horizontal="left" vertical="center"/>
    </xf>
    <xf numFmtId="10" fontId="6" fillId="7" borderId="2" xfId="7" applyNumberFormat="1" applyFont="1" applyFill="1" applyBorder="1" applyAlignment="1">
      <alignment vertical="center"/>
    </xf>
    <xf numFmtId="0" fontId="11" fillId="7" borderId="2" xfId="0" applyFont="1" applyFill="1" applyBorder="1" applyAlignment="1">
      <alignment horizontal="center" vertical="center"/>
    </xf>
    <xf numFmtId="167" fontId="11" fillId="7" borderId="2" xfId="0" applyNumberFormat="1" applyFont="1" applyFill="1" applyBorder="1" applyAlignment="1">
      <alignment horizontal="center" vertical="center" wrapText="1"/>
    </xf>
    <xf numFmtId="164" fontId="9" fillId="7" borderId="2" xfId="0" applyNumberFormat="1" applyFont="1" applyFill="1" applyBorder="1"/>
    <xf numFmtId="0" fontId="10" fillId="7" borderId="2" xfId="0" applyFont="1" applyFill="1" applyBorder="1" applyAlignment="1">
      <alignment vertical="center"/>
    </xf>
    <xf numFmtId="0" fontId="10" fillId="7" borderId="2" xfId="0" applyFont="1" applyFill="1" applyBorder="1" applyAlignment="1">
      <alignment wrapText="1"/>
    </xf>
    <xf numFmtId="44" fontId="8" fillId="2" borderId="2" xfId="0" applyNumberFormat="1" applyFont="1" applyFill="1" applyBorder="1"/>
    <xf numFmtId="0" fontId="10" fillId="7" borderId="2" xfId="0" applyFont="1" applyFill="1" applyBorder="1" applyAlignment="1">
      <alignment horizontal="right" vertical="center"/>
    </xf>
    <xf numFmtId="0" fontId="10" fillId="7" borderId="2" xfId="0" applyFont="1" applyFill="1" applyBorder="1" applyAlignment="1">
      <alignment vertical="center" wrapText="1"/>
    </xf>
    <xf numFmtId="169" fontId="8" fillId="2" borderId="2" xfId="0" applyNumberFormat="1" applyFont="1" applyFill="1" applyBorder="1"/>
    <xf numFmtId="164" fontId="12" fillId="3" borderId="2" xfId="0" applyNumberFormat="1" applyFont="1" applyFill="1" applyBorder="1"/>
    <xf numFmtId="0" fontId="12" fillId="2" borderId="2" xfId="0" applyFont="1" applyFill="1" applyBorder="1"/>
    <xf numFmtId="44" fontId="12" fillId="2" borderId="2" xfId="0" applyNumberFormat="1" applyFont="1" applyFill="1" applyBorder="1"/>
    <xf numFmtId="167" fontId="9" fillId="7" borderId="2" xfId="0" applyNumberFormat="1" applyFont="1" applyFill="1" applyBorder="1" applyAlignment="1">
      <alignment horizontal="left" vertical="center" wrapText="1"/>
    </xf>
    <xf numFmtId="164" fontId="13" fillId="7" borderId="2" xfId="0" applyNumberFormat="1" applyFont="1" applyFill="1" applyBorder="1" applyAlignment="1">
      <alignment vertical="center"/>
    </xf>
    <xf numFmtId="167" fontId="9" fillId="7" borderId="2" xfId="0" applyNumberFormat="1" applyFont="1" applyFill="1" applyBorder="1" applyAlignment="1">
      <alignment vertical="center" wrapText="1"/>
    </xf>
    <xf numFmtId="164" fontId="9" fillId="7" borderId="2" xfId="0" applyNumberFormat="1" applyFont="1" applyFill="1" applyBorder="1" applyAlignment="1">
      <alignment horizontal="right"/>
    </xf>
    <xf numFmtId="0" fontId="6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/>
    </xf>
    <xf numFmtId="168" fontId="9" fillId="7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 vertical="center"/>
    </xf>
    <xf numFmtId="10" fontId="9" fillId="7" borderId="2" xfId="7" applyNumberFormat="1" applyFont="1" applyFill="1" applyBorder="1" applyAlignment="1">
      <alignment vertical="center" wrapText="1"/>
    </xf>
    <xf numFmtId="41" fontId="8" fillId="2" borderId="2" xfId="1" applyFont="1" applyFill="1" applyBorder="1"/>
    <xf numFmtId="172" fontId="33" fillId="2" borderId="2" xfId="1" applyNumberFormat="1" applyFont="1" applyFill="1" applyBorder="1" applyAlignment="1">
      <alignment wrapText="1"/>
    </xf>
    <xf numFmtId="41" fontId="33" fillId="2" borderId="2" xfId="1" applyFont="1" applyFill="1" applyBorder="1" applyAlignment="1">
      <alignment wrapText="1"/>
    </xf>
    <xf numFmtId="0" fontId="11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7" fontId="10" fillId="2" borderId="2" xfId="0" applyNumberFormat="1" applyFont="1" applyFill="1" applyBorder="1"/>
    <xf numFmtId="0" fontId="25" fillId="2" borderId="2" xfId="0" applyFont="1" applyFill="1" applyBorder="1"/>
    <xf numFmtId="169" fontId="10" fillId="0" borderId="2" xfId="0" applyNumberFormat="1" applyFont="1" applyBorder="1"/>
    <xf numFmtId="4" fontId="10" fillId="2" borderId="2" xfId="0" applyNumberFormat="1" applyFont="1" applyFill="1" applyBorder="1"/>
    <xf numFmtId="4" fontId="11" fillId="2" borderId="2" xfId="0" applyNumberFormat="1" applyFont="1" applyFill="1" applyBorder="1"/>
    <xf numFmtId="166" fontId="11" fillId="2" borderId="2" xfId="0" applyNumberFormat="1" applyFont="1" applyFill="1" applyBorder="1"/>
    <xf numFmtId="164" fontId="10" fillId="2" borderId="2" xfId="0" applyNumberFormat="1" applyFont="1" applyFill="1" applyBorder="1"/>
    <xf numFmtId="164" fontId="17" fillId="2" borderId="2" xfId="0" applyNumberFormat="1" applyFont="1" applyFill="1" applyBorder="1"/>
    <xf numFmtId="168" fontId="10" fillId="2" borderId="2" xfId="0" applyNumberFormat="1" applyFont="1" applyFill="1" applyBorder="1"/>
    <xf numFmtId="164" fontId="25" fillId="2" borderId="2" xfId="0" applyNumberFormat="1" applyFont="1" applyFill="1" applyBorder="1"/>
    <xf numFmtId="169" fontId="42" fillId="3" borderId="2" xfId="0" applyNumberFormat="1" applyFont="1" applyFill="1" applyBorder="1"/>
    <xf numFmtId="167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wrapText="1"/>
    </xf>
    <xf numFmtId="43" fontId="0" fillId="0" borderId="12" xfId="9" applyFont="1" applyBorder="1" applyAlignment="1">
      <alignment wrapText="1"/>
    </xf>
    <xf numFmtId="0" fontId="0" fillId="0" borderId="12" xfId="0" applyNumberFormat="1" applyBorder="1" applyAlignment="1">
      <alignment wrapText="1"/>
    </xf>
    <xf numFmtId="0" fontId="7" fillId="0" borderId="2" xfId="3" applyFont="1" applyFill="1" applyBorder="1"/>
    <xf numFmtId="0" fontId="44" fillId="0" borderId="12" xfId="3" applyNumberFormat="1" applyFont="1" applyFill="1" applyBorder="1" applyAlignment="1">
      <alignment horizontal="center" vertical="top" wrapText="1" readingOrder="1"/>
    </xf>
    <xf numFmtId="0" fontId="45" fillId="0" borderId="12" xfId="3" applyNumberFormat="1" applyFont="1" applyFill="1" applyBorder="1" applyAlignment="1">
      <alignment horizontal="center" vertical="top" wrapText="1" readingOrder="1"/>
    </xf>
    <xf numFmtId="175" fontId="45" fillId="0" borderId="12" xfId="3" applyNumberFormat="1" applyFont="1" applyFill="1" applyBorder="1" applyAlignment="1">
      <alignment horizontal="center" vertical="top" wrapText="1" readingOrder="1"/>
    </xf>
    <xf numFmtId="0" fontId="45" fillId="0" borderId="12" xfId="3" applyNumberFormat="1" applyFont="1" applyFill="1" applyBorder="1" applyAlignment="1">
      <alignment horizontal="left" vertical="top" wrapText="1" readingOrder="1"/>
    </xf>
    <xf numFmtId="0" fontId="45" fillId="0" borderId="12" xfId="3" applyNumberFormat="1" applyFont="1" applyFill="1" applyBorder="1" applyAlignment="1">
      <alignment vertical="top" wrapText="1" readingOrder="1"/>
    </xf>
    <xf numFmtId="171" fontId="45" fillId="0" borderId="12" xfId="3" applyNumberFormat="1" applyFont="1" applyFill="1" applyBorder="1" applyAlignment="1">
      <alignment vertical="top" wrapText="1" readingOrder="1"/>
    </xf>
    <xf numFmtId="0" fontId="46" fillId="0" borderId="19" xfId="3" applyNumberFormat="1" applyFont="1" applyFill="1" applyBorder="1" applyAlignment="1">
      <alignment vertical="top" wrapText="1" readingOrder="1"/>
    </xf>
    <xf numFmtId="0" fontId="46" fillId="0" borderId="19" xfId="3" applyNumberFormat="1" applyFont="1" applyFill="1" applyBorder="1" applyAlignment="1">
      <alignment horizontal="center" vertical="top" wrapText="1" readingOrder="1"/>
    </xf>
    <xf numFmtId="167" fontId="10" fillId="0" borderId="0" xfId="0" applyNumberFormat="1" applyFont="1" applyAlignment="1">
      <alignment wrapText="1"/>
    </xf>
    <xf numFmtId="43" fontId="0" fillId="0" borderId="2" xfId="9" applyFont="1" applyBorder="1" applyAlignment="1">
      <alignment wrapText="1"/>
    </xf>
    <xf numFmtId="43" fontId="0" fillId="0" borderId="2" xfId="9" applyFont="1" applyBorder="1" applyAlignment="1">
      <alignment horizontal="right" wrapText="1"/>
    </xf>
    <xf numFmtId="44" fontId="27" fillId="0" borderId="0" xfId="0" applyNumberFormat="1" applyFont="1"/>
    <xf numFmtId="174" fontId="26" fillId="0" borderId="13" xfId="2" applyNumberFormat="1" applyFont="1" applyBorder="1" applyAlignment="1">
      <alignment horizontal="center"/>
    </xf>
    <xf numFmtId="0" fontId="28" fillId="7" borderId="0" xfId="0" applyFont="1" applyFill="1" applyAlignment="1">
      <alignment horizontal="right"/>
    </xf>
    <xf numFmtId="167" fontId="31" fillId="0" borderId="0" xfId="0" applyNumberFormat="1" applyFont="1" applyAlignment="1">
      <alignment horizontal="center"/>
    </xf>
    <xf numFmtId="0" fontId="34" fillId="0" borderId="0" xfId="0" applyFont="1" applyAlignment="1">
      <alignment horizontal="right"/>
    </xf>
    <xf numFmtId="0" fontId="47" fillId="0" borderId="0" xfId="0" applyFont="1"/>
    <xf numFmtId="0" fontId="48" fillId="0" borderId="0" xfId="0" applyFont="1" applyAlignment="1">
      <alignment horizontal="right"/>
    </xf>
    <xf numFmtId="1" fontId="34" fillId="0" borderId="0" xfId="0" applyNumberFormat="1" applyFont="1" applyAlignment="1">
      <alignment horizontal="right"/>
    </xf>
    <xf numFmtId="0" fontId="49" fillId="0" borderId="0" xfId="0" applyFont="1" applyAlignment="1">
      <alignment horizontal="right"/>
    </xf>
    <xf numFmtId="1" fontId="31" fillId="0" borderId="0" xfId="0" applyNumberFormat="1" applyFont="1" applyAlignment="1">
      <alignment horizontal="right"/>
    </xf>
    <xf numFmtId="0" fontId="50" fillId="0" borderId="2" xfId="0" applyFont="1" applyBorder="1" applyAlignment="1">
      <alignment horizontal="right"/>
    </xf>
    <xf numFmtId="0" fontId="31" fillId="0" borderId="0" xfId="0" applyFont="1" applyAlignment="1">
      <alignment horizontal="center" vertical="center"/>
    </xf>
    <xf numFmtId="1" fontId="34" fillId="0" borderId="2" xfId="0" applyNumberFormat="1" applyFont="1" applyBorder="1" applyAlignment="1">
      <alignment horizontal="center" vertical="center"/>
    </xf>
    <xf numFmtId="1" fontId="34" fillId="7" borderId="0" xfId="0" applyNumberFormat="1" applyFont="1" applyFill="1" applyAlignment="1">
      <alignment horizontal="right"/>
    </xf>
    <xf numFmtId="0" fontId="51" fillId="0" borderId="0" xfId="0" applyFont="1" applyAlignment="1">
      <alignment horizontal="right"/>
    </xf>
    <xf numFmtId="0" fontId="52" fillId="0" borderId="0" xfId="0" applyFont="1" applyAlignment="1">
      <alignment horizontal="right"/>
    </xf>
    <xf numFmtId="167" fontId="10" fillId="0" borderId="0" xfId="0" applyNumberFormat="1" applyFont="1" applyAlignment="1">
      <alignment wrapText="1"/>
    </xf>
    <xf numFmtId="41" fontId="53" fillId="0" borderId="0" xfId="1" applyFont="1"/>
    <xf numFmtId="41" fontId="34" fillId="0" borderId="0" xfId="1" applyFont="1"/>
    <xf numFmtId="41" fontId="35" fillId="0" borderId="0" xfId="1" applyFont="1" applyAlignment="1"/>
    <xf numFmtId="49" fontId="0" fillId="0" borderId="2" xfId="0" applyNumberFormat="1" applyBorder="1" applyAlignment="1">
      <alignment wrapText="1"/>
    </xf>
    <xf numFmtId="44" fontId="8" fillId="7" borderId="2" xfId="0" applyNumberFormat="1" applyFont="1" applyFill="1" applyBorder="1"/>
    <xf numFmtId="43" fontId="7" fillId="0" borderId="2" xfId="9" applyFont="1" applyBorder="1"/>
    <xf numFmtId="167" fontId="51" fillId="0" borderId="0" xfId="0" applyNumberFormat="1" applyFont="1" applyAlignment="1">
      <alignment horizontal="center"/>
    </xf>
    <xf numFmtId="0" fontId="51" fillId="0" borderId="0" xfId="0" applyFont="1" applyAlignment="1">
      <alignment horizontal="center"/>
    </xf>
    <xf numFmtId="0" fontId="55" fillId="0" borderId="0" xfId="0" applyFont="1" applyAlignment="1">
      <alignment horizontal="right"/>
    </xf>
    <xf numFmtId="1" fontId="51" fillId="0" borderId="0" xfId="0" applyNumberFormat="1" applyFont="1" applyAlignment="1">
      <alignment horizontal="right"/>
    </xf>
    <xf numFmtId="1" fontId="56" fillId="0" borderId="0" xfId="0" applyNumberFormat="1" applyFont="1" applyAlignment="1">
      <alignment horizontal="right"/>
    </xf>
    <xf numFmtId="1" fontId="55" fillId="0" borderId="0" xfId="0" applyNumberFormat="1" applyFont="1" applyAlignment="1">
      <alignment horizontal="right"/>
    </xf>
    <xf numFmtId="0" fontId="52" fillId="0" borderId="0" xfId="0" applyFont="1"/>
    <xf numFmtId="0" fontId="51" fillId="0" borderId="0" xfId="0" applyFont="1" applyAlignment="1">
      <alignment horizontal="center" vertical="center"/>
    </xf>
    <xf numFmtId="1" fontId="52" fillId="0" borderId="2" xfId="0" applyNumberFormat="1" applyFont="1" applyBorder="1" applyAlignment="1">
      <alignment horizontal="center" vertical="center"/>
    </xf>
    <xf numFmtId="0" fontId="54" fillId="0" borderId="0" xfId="0" applyFont="1"/>
    <xf numFmtId="44" fontId="38" fillId="0" borderId="0" xfId="0" applyNumberFormat="1" applyFont="1"/>
    <xf numFmtId="0" fontId="0" fillId="0" borderId="12" xfId="0" applyNumberFormat="1" applyFill="1" applyBorder="1" applyAlignment="1">
      <alignment wrapText="1"/>
    </xf>
    <xf numFmtId="172" fontId="0" fillId="0" borderId="12" xfId="1" applyNumberFormat="1" applyFont="1" applyBorder="1" applyAlignment="1">
      <alignment wrapText="1"/>
    </xf>
    <xf numFmtId="172" fontId="0" fillId="0" borderId="12" xfId="1" applyNumberFormat="1" applyFont="1" applyBorder="1" applyAlignment="1">
      <alignment horizontal="right" wrapText="1"/>
    </xf>
    <xf numFmtId="171" fontId="45" fillId="0" borderId="17" xfId="3" applyNumberFormat="1" applyFont="1" applyFill="1" applyBorder="1" applyAlignment="1">
      <alignment vertical="top" wrapText="1" readingOrder="1"/>
    </xf>
    <xf numFmtId="0" fontId="44" fillId="0" borderId="12" xfId="10" applyNumberFormat="1" applyFont="1" applyFill="1" applyBorder="1" applyAlignment="1">
      <alignment horizontal="center" vertical="top" wrapText="1" readingOrder="1"/>
    </xf>
    <xf numFmtId="0" fontId="7" fillId="0" borderId="2" xfId="10" applyFont="1" applyFill="1" applyBorder="1"/>
    <xf numFmtId="0" fontId="45" fillId="0" borderId="12" xfId="10" applyNumberFormat="1" applyFont="1" applyFill="1" applyBorder="1" applyAlignment="1">
      <alignment horizontal="center" vertical="top" wrapText="1" readingOrder="1"/>
    </xf>
    <xf numFmtId="175" fontId="45" fillId="0" borderId="12" xfId="10" applyNumberFormat="1" applyFont="1" applyFill="1" applyBorder="1" applyAlignment="1">
      <alignment horizontal="center" vertical="top" wrapText="1" readingOrder="1"/>
    </xf>
    <xf numFmtId="0" fontId="45" fillId="0" borderId="12" xfId="10" applyNumberFormat="1" applyFont="1" applyFill="1" applyBorder="1" applyAlignment="1">
      <alignment horizontal="left" vertical="top" wrapText="1" readingOrder="1"/>
    </xf>
    <xf numFmtId="0" fontId="45" fillId="0" borderId="12" xfId="10" applyNumberFormat="1" applyFont="1" applyFill="1" applyBorder="1" applyAlignment="1">
      <alignment vertical="top" wrapText="1" readingOrder="1"/>
    </xf>
    <xf numFmtId="171" fontId="45" fillId="0" borderId="12" xfId="10" applyNumberFormat="1" applyFont="1" applyFill="1" applyBorder="1" applyAlignment="1">
      <alignment vertical="top" wrapText="1" readingOrder="1"/>
    </xf>
    <xf numFmtId="171" fontId="45" fillId="0" borderId="20" xfId="3" applyNumberFormat="1" applyFont="1" applyFill="1" applyBorder="1" applyAlignment="1">
      <alignment vertical="top" wrapText="1" readingOrder="1"/>
    </xf>
    <xf numFmtId="0" fontId="57" fillId="0" borderId="2" xfId="3" applyFont="1" applyFill="1" applyBorder="1" applyAlignment="1">
      <alignment wrapText="1"/>
    </xf>
    <xf numFmtId="171" fontId="7" fillId="0" borderId="2" xfId="3" applyNumberFormat="1" applyFont="1" applyFill="1" applyBorder="1"/>
    <xf numFmtId="0" fontId="11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/>
    <xf numFmtId="167" fontId="6" fillId="2" borderId="2" xfId="0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167" fontId="6" fillId="7" borderId="2" xfId="0" applyNumberFormat="1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 wrapText="1"/>
    </xf>
    <xf numFmtId="0" fontId="7" fillId="7" borderId="2" xfId="0" applyFont="1" applyFill="1" applyBorder="1" applyAlignment="1"/>
    <xf numFmtId="167" fontId="6" fillId="7" borderId="2" xfId="0" applyNumberFormat="1" applyFont="1" applyFill="1" applyBorder="1" applyAlignment="1">
      <alignment horizontal="center" vertical="center"/>
    </xf>
    <xf numFmtId="1" fontId="9" fillId="7" borderId="2" xfId="0" applyNumberFormat="1" applyFont="1" applyFill="1" applyBorder="1" applyAlignment="1">
      <alignment horizontal="center" vertical="center" wrapText="1"/>
    </xf>
    <xf numFmtId="1" fontId="9" fillId="7" borderId="2" xfId="0" applyNumberFormat="1" applyFont="1" applyFill="1" applyBorder="1" applyAlignment="1">
      <alignment horizontal="center" vertical="center"/>
    </xf>
    <xf numFmtId="164" fontId="9" fillId="7" borderId="2" xfId="0" applyNumberFormat="1" applyFont="1" applyFill="1" applyBorder="1" applyAlignment="1">
      <alignment horizontal="center" vertical="center"/>
    </xf>
    <xf numFmtId="1" fontId="6" fillId="7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/>
    <xf numFmtId="49" fontId="15" fillId="0" borderId="0" xfId="0" applyNumberFormat="1" applyFont="1" applyAlignment="1">
      <alignment horizontal="center" vertical="center" wrapText="1"/>
    </xf>
    <xf numFmtId="0" fontId="3" fillId="0" borderId="0" xfId="0" applyFont="1" applyAlignment="1"/>
    <xf numFmtId="164" fontId="9" fillId="0" borderId="0" xfId="0" applyNumberFormat="1" applyFont="1" applyAlignment="1">
      <alignment horizontal="left" vertical="center" wrapText="1"/>
    </xf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7" fillId="0" borderId="8" xfId="0" applyFont="1" applyBorder="1" applyAlignment="1"/>
    <xf numFmtId="1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7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wrapText="1"/>
    </xf>
    <xf numFmtId="167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21" fillId="0" borderId="0" xfId="0" applyFont="1" applyAlignment="1"/>
    <xf numFmtId="167" fontId="26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1" fontId="10" fillId="0" borderId="2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" fontId="10" fillId="0" borderId="2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/>
    </xf>
    <xf numFmtId="0" fontId="7" fillId="0" borderId="18" xfId="0" applyFont="1" applyBorder="1" applyAlignment="1"/>
    <xf numFmtId="0" fontId="0" fillId="0" borderId="12" xfId="0" applyNumberFormat="1" applyBorder="1" applyAlignment="1">
      <alignment horizontal="left" wrapText="1"/>
    </xf>
    <xf numFmtId="0" fontId="1" fillId="0" borderId="12" xfId="0" applyNumberFormat="1" applyFont="1" applyBorder="1" applyAlignment="1">
      <alignment horizontal="left" wrapText="1"/>
    </xf>
  </cellXfs>
  <cellStyles count="14">
    <cellStyle name="Millares" xfId="9" builtinId="3"/>
    <cellStyle name="Millares [0]" xfId="1" builtinId="6"/>
    <cellStyle name="Millares [0] 2" xfId="6" xr:uid="{08782645-DFCB-428A-980C-BC70C68D861A}"/>
    <cellStyle name="Millares [0] 3" xfId="8" xr:uid="{44379B62-6CFD-47AF-976E-410A78C355B7}"/>
    <cellStyle name="Millares [0] 4" xfId="12" xr:uid="{A48BC90E-638D-4C75-A4D8-A9F918D0BBCA}"/>
    <cellStyle name="Millares 2" xfId="5" xr:uid="{A9280F68-8E41-437E-8819-E0C5D2A63308}"/>
    <cellStyle name="Millares 3" xfId="11" xr:uid="{6C5B91F3-CAF7-4593-85D8-A58F1D61D1CD}"/>
    <cellStyle name="Moneda [0]" xfId="2" builtinId="7"/>
    <cellStyle name="Moneda [0] 2" xfId="13" xr:uid="{EFD3A8F9-D6F5-4732-9B9B-A5742E1CC36E}"/>
    <cellStyle name="Normal" xfId="0" builtinId="0"/>
    <cellStyle name="Normal 2" xfId="3" xr:uid="{BA7C83B8-A180-4E88-8835-569E1410A73F}"/>
    <cellStyle name="Normal 3" xfId="4" xr:uid="{F88A6AA1-B928-43D7-949F-CBC6BDC5F7E4}"/>
    <cellStyle name="Normal 4" xfId="10" xr:uid="{DEC3A163-9595-4D92-8C56-3F91CBAA2DFC}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54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12</xdr:row>
      <xdr:rowOff>0</xdr:rowOff>
    </xdr:from>
    <xdr:ext cx="304800" cy="314325"/>
    <xdr:sp macro="" textlink="">
      <xdr:nvSpPr>
        <xdr:cNvPr id="4" name="Shape 4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71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104775</xdr:rowOff>
    </xdr:from>
    <xdr:ext cx="1838325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815353" cy="739588"/>
    <xdr:pic>
      <xdr:nvPicPr>
        <xdr:cNvPr id="2" name="image1.png">
          <a:extLst>
            <a:ext uri="{FF2B5EF4-FFF2-40B4-BE49-F238E27FC236}">
              <a16:creationId xmlns:a16="http://schemas.microsoft.com/office/drawing/2014/main" id="{9DD121D9-F737-4E6B-9907-2889B7CBE8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1815353" cy="739588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DOCUME~1/ocsbf08/CONFIG~1/Temp/CUADROS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BF12\LIQUI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Users/Contabilidad/Desktop/CONTABILIDAD%202024/1%20ESTADOS%20FINANCIEROS/2%20ESTADOS%20FINANCIEROS%202024/1%20ENE-24/AJUSTE%20UTILIDAD%202024%20REP_RCON059_Comprobante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personal/contabilidad_inci_gov_co/Documents/CONTABILIDAD%202024-2026/CONTABILIDAD%202026/1%20E.F%202026/1%20E.F%202026/7%20JUL-26/1%20BLCES%20DE%20PRUEBA%20JUL-26/1%20BLCE%20JUL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propuesta 1"/>
      <sheetName val="consolidado propuesta 2"/>
      <sheetName val="CUA1ALTA"/>
      <sheetName val="cuadro 15 digitado"/>
      <sheetName val="VENCOS.2003"/>
      <sheetName val="VENCOS"/>
      <sheetName val="PPTO 2004"/>
      <sheetName val="AJUSTE 2004"/>
      <sheetName val="2004 AJUSTADO.vs.PROY"/>
      <sheetName val="2004.PROY.VS.REAL"/>
      <sheetName val="CUAD6"/>
      <sheetName val="CUA6"/>
      <sheetName val="CUA7"/>
      <sheetName val="CUAD.PROD 11- 14"/>
      <sheetName val="Formulario 2"/>
      <sheetName val="formulario 6"/>
      <sheetName val="formulario 8"/>
      <sheetName val="PERSONAL"/>
      <sheetName val="CUENTAS POR PAGAR EN EJECUC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>
            <v>0</v>
          </cell>
          <cell r="J8">
            <v>807765698.35000002</v>
          </cell>
        </row>
        <row r="10">
          <cell r="F10">
            <v>0</v>
          </cell>
          <cell r="J10">
            <v>1486786.9100000001</v>
          </cell>
        </row>
        <row r="12">
          <cell r="F12">
            <v>0</v>
          </cell>
          <cell r="J12">
            <v>75548579.75</v>
          </cell>
        </row>
        <row r="13">
          <cell r="F13">
            <v>0</v>
          </cell>
          <cell r="J13">
            <v>0</v>
          </cell>
        </row>
        <row r="14">
          <cell r="F14">
            <v>0</v>
          </cell>
          <cell r="J14">
            <v>0</v>
          </cell>
        </row>
        <row r="15">
          <cell r="F15">
            <v>0</v>
          </cell>
          <cell r="J15">
            <v>0</v>
          </cell>
        </row>
        <row r="16">
          <cell r="F16">
            <v>0</v>
          </cell>
          <cell r="J16">
            <v>0</v>
          </cell>
        </row>
        <row r="17">
          <cell r="F17">
            <v>0</v>
          </cell>
          <cell r="J17">
            <v>0</v>
          </cell>
        </row>
        <row r="18">
          <cell r="F18">
            <v>0</v>
          </cell>
          <cell r="J18">
            <v>0</v>
          </cell>
        </row>
        <row r="19">
          <cell r="F19">
            <v>0</v>
          </cell>
          <cell r="J19">
            <v>0</v>
          </cell>
        </row>
        <row r="20">
          <cell r="F20">
            <v>0</v>
          </cell>
          <cell r="J20">
            <v>0</v>
          </cell>
        </row>
        <row r="22">
          <cell r="F22">
            <v>0</v>
          </cell>
          <cell r="J22">
            <v>75548579.75</v>
          </cell>
        </row>
        <row r="23">
          <cell r="F23">
            <v>0</v>
          </cell>
          <cell r="J23">
            <v>73005152.370000005</v>
          </cell>
        </row>
        <row r="24">
          <cell r="F24">
            <v>0</v>
          </cell>
          <cell r="J24">
            <v>2543427.38</v>
          </cell>
        </row>
        <row r="25">
          <cell r="F25">
            <v>0</v>
          </cell>
          <cell r="J25">
            <v>0</v>
          </cell>
        </row>
        <row r="26">
          <cell r="F26">
            <v>0</v>
          </cell>
          <cell r="J26">
            <v>0</v>
          </cell>
        </row>
        <row r="28">
          <cell r="F28">
            <v>0</v>
          </cell>
          <cell r="J28">
            <v>506710090.20999998</v>
          </cell>
        </row>
        <row r="29">
          <cell r="F29">
            <v>0</v>
          </cell>
          <cell r="J29">
            <v>0</v>
          </cell>
        </row>
        <row r="30">
          <cell r="F30">
            <v>0</v>
          </cell>
          <cell r="J30">
            <v>13161136.029999999</v>
          </cell>
        </row>
        <row r="31">
          <cell r="F31">
            <v>0</v>
          </cell>
          <cell r="J31">
            <v>492395509.93000001</v>
          </cell>
        </row>
        <row r="32">
          <cell r="F32">
            <v>0</v>
          </cell>
          <cell r="J32">
            <v>1153444.25</v>
          </cell>
        </row>
        <row r="33">
          <cell r="F33">
            <v>0</v>
          </cell>
          <cell r="J33">
            <v>0</v>
          </cell>
        </row>
        <row r="35">
          <cell r="F35">
            <v>0</v>
          </cell>
          <cell r="J35">
            <v>8196589.5</v>
          </cell>
        </row>
        <row r="36">
          <cell r="F36">
            <v>0</v>
          </cell>
          <cell r="J36">
            <v>8196589.5</v>
          </cell>
        </row>
        <row r="38">
          <cell r="F38">
            <v>0</v>
          </cell>
          <cell r="J38">
            <v>215823651.98000002</v>
          </cell>
        </row>
        <row r="39">
          <cell r="F39">
            <v>0</v>
          </cell>
          <cell r="J39">
            <v>215823651.98000002</v>
          </cell>
        </row>
        <row r="40">
          <cell r="F40">
            <v>0</v>
          </cell>
          <cell r="J40">
            <v>3773342.0549999997</v>
          </cell>
        </row>
        <row r="41">
          <cell r="F41">
            <v>0</v>
          </cell>
          <cell r="J41">
            <v>3773342.0549999997</v>
          </cell>
        </row>
        <row r="42">
          <cell r="F42">
            <v>0</v>
          </cell>
          <cell r="J42">
            <v>3773342.0549999997</v>
          </cell>
        </row>
        <row r="43">
          <cell r="F43">
            <v>0</v>
          </cell>
          <cell r="J43">
            <v>0</v>
          </cell>
        </row>
        <row r="44">
          <cell r="F44">
            <v>0</v>
          </cell>
          <cell r="J44">
            <v>0</v>
          </cell>
        </row>
        <row r="45">
          <cell r="F45">
            <v>0</v>
          </cell>
          <cell r="J45">
            <v>0</v>
          </cell>
        </row>
        <row r="46">
          <cell r="F46">
            <v>0</v>
          </cell>
          <cell r="J46">
            <v>0</v>
          </cell>
        </row>
        <row r="47">
          <cell r="F47">
            <v>0</v>
          </cell>
          <cell r="J47">
            <v>0</v>
          </cell>
        </row>
        <row r="49">
          <cell r="F49">
            <v>0</v>
          </cell>
          <cell r="J49">
            <v>212050309.92500001</v>
          </cell>
        </row>
        <row r="50">
          <cell r="F50">
            <v>0</v>
          </cell>
          <cell r="J50">
            <v>212050309.92500001</v>
          </cell>
        </row>
        <row r="51">
          <cell r="F51">
            <v>0</v>
          </cell>
          <cell r="J51">
            <v>27113777.210000001</v>
          </cell>
        </row>
        <row r="52">
          <cell r="F52">
            <v>0</v>
          </cell>
          <cell r="J52">
            <v>0</v>
          </cell>
        </row>
        <row r="53">
          <cell r="F53">
            <v>0</v>
          </cell>
          <cell r="J53">
            <v>47680490.615000002</v>
          </cell>
        </row>
        <row r="54">
          <cell r="F54">
            <v>0</v>
          </cell>
          <cell r="J54">
            <v>0</v>
          </cell>
        </row>
        <row r="55">
          <cell r="F55">
            <v>0</v>
          </cell>
          <cell r="J55">
            <v>51378718.039999999</v>
          </cell>
        </row>
        <row r="56">
          <cell r="F56">
            <v>0</v>
          </cell>
          <cell r="J56">
            <v>0</v>
          </cell>
        </row>
        <row r="57">
          <cell r="F57">
            <v>0</v>
          </cell>
          <cell r="J57">
            <v>0</v>
          </cell>
        </row>
        <row r="58">
          <cell r="F58">
            <v>0</v>
          </cell>
          <cell r="J58">
            <v>0</v>
          </cell>
        </row>
        <row r="59">
          <cell r="F59">
            <v>0</v>
          </cell>
          <cell r="J59">
            <v>85877324.060000002</v>
          </cell>
        </row>
        <row r="60">
          <cell r="F60">
            <v>0</v>
          </cell>
          <cell r="J60">
            <v>0</v>
          </cell>
        </row>
        <row r="61">
          <cell r="F61">
            <v>0</v>
          </cell>
          <cell r="J61">
            <v>0</v>
          </cell>
        </row>
        <row r="63">
          <cell r="F63">
            <v>0</v>
          </cell>
          <cell r="J63">
            <v>0</v>
          </cell>
        </row>
        <row r="64">
          <cell r="F64">
            <v>0</v>
          </cell>
          <cell r="J64">
            <v>0</v>
          </cell>
        </row>
        <row r="65">
          <cell r="F65">
            <v>0</v>
          </cell>
          <cell r="J65">
            <v>0</v>
          </cell>
        </row>
        <row r="67">
          <cell r="F67">
            <v>0</v>
          </cell>
          <cell r="J67">
            <v>148770252.28</v>
          </cell>
        </row>
        <row r="69">
          <cell r="F69">
            <v>0</v>
          </cell>
          <cell r="J69">
            <v>27386566.709999997</v>
          </cell>
        </row>
        <row r="70">
          <cell r="F70">
            <v>0</v>
          </cell>
          <cell r="J70">
            <v>27132919.159999996</v>
          </cell>
        </row>
        <row r="71">
          <cell r="F71">
            <v>0</v>
          </cell>
          <cell r="J71">
            <v>12849505.789999999</v>
          </cell>
        </row>
        <row r="72">
          <cell r="F72">
            <v>0</v>
          </cell>
          <cell r="J72">
            <v>0</v>
          </cell>
        </row>
        <row r="73">
          <cell r="F73">
            <v>0</v>
          </cell>
          <cell r="J73">
            <v>12026436.450000001</v>
          </cell>
        </row>
        <row r="74">
          <cell r="F74">
            <v>0</v>
          </cell>
          <cell r="J74">
            <v>0</v>
          </cell>
        </row>
        <row r="75">
          <cell r="F75">
            <v>0</v>
          </cell>
          <cell r="J75">
            <v>343532.87</v>
          </cell>
        </row>
        <row r="76">
          <cell r="F76">
            <v>0</v>
          </cell>
          <cell r="J76">
            <v>0</v>
          </cell>
        </row>
        <row r="77">
          <cell r="F77">
            <v>0</v>
          </cell>
          <cell r="J77">
            <v>95312.62</v>
          </cell>
        </row>
        <row r="78">
          <cell r="F78">
            <v>0</v>
          </cell>
          <cell r="J78">
            <v>0</v>
          </cell>
        </row>
        <row r="79">
          <cell r="F79">
            <v>0</v>
          </cell>
          <cell r="J79">
            <v>0</v>
          </cell>
        </row>
        <row r="80">
          <cell r="F80">
            <v>0</v>
          </cell>
          <cell r="J80">
            <v>0</v>
          </cell>
        </row>
        <row r="81">
          <cell r="F81">
            <v>0</v>
          </cell>
          <cell r="J81">
            <v>0</v>
          </cell>
        </row>
        <row r="82">
          <cell r="F82">
            <v>0</v>
          </cell>
          <cell r="J82">
            <v>189491.4</v>
          </cell>
        </row>
        <row r="83">
          <cell r="F83">
            <v>0</v>
          </cell>
          <cell r="J83">
            <v>0</v>
          </cell>
        </row>
        <row r="84">
          <cell r="F84">
            <v>0</v>
          </cell>
          <cell r="J84">
            <v>0</v>
          </cell>
        </row>
        <row r="85">
          <cell r="F85">
            <v>0</v>
          </cell>
          <cell r="J85">
            <v>194732.45</v>
          </cell>
        </row>
        <row r="86">
          <cell r="F86">
            <v>0</v>
          </cell>
          <cell r="J86">
            <v>0</v>
          </cell>
        </row>
        <row r="88">
          <cell r="F88">
            <v>0</v>
          </cell>
          <cell r="J88">
            <v>12091425.189999999</v>
          </cell>
        </row>
        <row r="89">
          <cell r="F89">
            <v>0</v>
          </cell>
          <cell r="J89">
            <v>5911684.3299999991</v>
          </cell>
        </row>
        <row r="90">
          <cell r="F90">
            <v>0</v>
          </cell>
          <cell r="J90">
            <v>0</v>
          </cell>
        </row>
        <row r="91">
          <cell r="F91">
            <v>0</v>
          </cell>
          <cell r="J91">
            <v>945850.45</v>
          </cell>
        </row>
        <row r="92">
          <cell r="F92">
            <v>0</v>
          </cell>
          <cell r="J92">
            <v>0</v>
          </cell>
        </row>
        <row r="93">
          <cell r="F93">
            <v>0</v>
          </cell>
          <cell r="J93">
            <v>0</v>
          </cell>
        </row>
        <row r="94">
          <cell r="F94">
            <v>0</v>
          </cell>
          <cell r="J94">
            <v>5193358.290000001</v>
          </cell>
        </row>
        <row r="95">
          <cell r="F95">
            <v>0</v>
          </cell>
          <cell r="J95">
            <v>40532.120000000003</v>
          </cell>
        </row>
        <row r="96">
          <cell r="F96">
            <v>0</v>
          </cell>
          <cell r="J96">
            <v>0</v>
          </cell>
        </row>
        <row r="98">
          <cell r="F98">
            <v>0</v>
          </cell>
          <cell r="J98">
            <v>2051524.2899999998</v>
          </cell>
        </row>
        <row r="99">
          <cell r="F99">
            <v>0</v>
          </cell>
          <cell r="J99">
            <v>659889.75</v>
          </cell>
        </row>
        <row r="100">
          <cell r="F100">
            <v>0</v>
          </cell>
          <cell r="J100">
            <v>0</v>
          </cell>
        </row>
        <row r="101">
          <cell r="F101">
            <v>0</v>
          </cell>
          <cell r="J101">
            <v>0</v>
          </cell>
        </row>
        <row r="102">
          <cell r="F102">
            <v>0</v>
          </cell>
          <cell r="J102">
            <v>0</v>
          </cell>
        </row>
        <row r="103">
          <cell r="F103">
            <v>0</v>
          </cell>
          <cell r="J103">
            <v>0</v>
          </cell>
        </row>
        <row r="104">
          <cell r="F104">
            <v>0</v>
          </cell>
          <cell r="J104">
            <v>1339393.1399999999</v>
          </cell>
        </row>
        <row r="105">
          <cell r="F105">
            <v>0</v>
          </cell>
          <cell r="J105">
            <v>52241.4</v>
          </cell>
        </row>
        <row r="106">
          <cell r="F106">
            <v>0</v>
          </cell>
          <cell r="J106">
            <v>0</v>
          </cell>
        </row>
        <row r="108">
          <cell r="F108">
            <v>0</v>
          </cell>
          <cell r="J108">
            <v>140463.88999999998</v>
          </cell>
        </row>
        <row r="109">
          <cell r="F109">
            <v>0</v>
          </cell>
          <cell r="J109">
            <v>147801.84</v>
          </cell>
        </row>
        <row r="110">
          <cell r="F110">
            <v>0</v>
          </cell>
          <cell r="J110">
            <v>-7337.95</v>
          </cell>
        </row>
        <row r="111">
          <cell r="F111">
            <v>0</v>
          </cell>
          <cell r="J111">
            <v>0</v>
          </cell>
        </row>
        <row r="113">
          <cell r="F113">
            <v>0</v>
          </cell>
          <cell r="J113">
            <v>253647.55000000002</v>
          </cell>
        </row>
        <row r="114">
          <cell r="F114">
            <v>0</v>
          </cell>
          <cell r="J114">
            <v>0</v>
          </cell>
        </row>
        <row r="115">
          <cell r="F115">
            <v>0</v>
          </cell>
          <cell r="J115">
            <v>151697.60000000001</v>
          </cell>
        </row>
        <row r="116">
          <cell r="F116">
            <v>0</v>
          </cell>
          <cell r="J116">
            <v>101949.95000000001</v>
          </cell>
        </row>
        <row r="118">
          <cell r="F118">
            <v>0</v>
          </cell>
          <cell r="J118">
            <v>46230279.914999999</v>
          </cell>
        </row>
        <row r="119">
          <cell r="F119">
            <v>0</v>
          </cell>
          <cell r="J119">
            <v>40521101.284999996</v>
          </cell>
        </row>
        <row r="120">
          <cell r="F120">
            <v>0</v>
          </cell>
          <cell r="J120">
            <v>13948572.772</v>
          </cell>
        </row>
        <row r="121">
          <cell r="F121">
            <v>0</v>
          </cell>
          <cell r="J121">
            <v>26572528.513</v>
          </cell>
        </row>
        <row r="123">
          <cell r="F123">
            <v>0</v>
          </cell>
          <cell r="J123">
            <v>5709178.6300000008</v>
          </cell>
        </row>
        <row r="124">
          <cell r="F124">
            <v>0</v>
          </cell>
          <cell r="J124">
            <v>0</v>
          </cell>
        </row>
        <row r="125">
          <cell r="F125">
            <v>0</v>
          </cell>
          <cell r="J125">
            <v>371537.4</v>
          </cell>
        </row>
        <row r="126">
          <cell r="F126">
            <v>0</v>
          </cell>
          <cell r="J126">
            <v>0</v>
          </cell>
        </row>
        <row r="127">
          <cell r="F127">
            <v>0</v>
          </cell>
          <cell r="J127">
            <v>1008251.99</v>
          </cell>
        </row>
        <row r="128">
          <cell r="F128">
            <v>0</v>
          </cell>
          <cell r="J128">
            <v>4329389.24</v>
          </cell>
        </row>
        <row r="129">
          <cell r="F129">
            <v>0</v>
          </cell>
          <cell r="J129">
            <v>0</v>
          </cell>
        </row>
        <row r="130">
          <cell r="F130">
            <v>0</v>
          </cell>
          <cell r="J130">
            <v>0</v>
          </cell>
        </row>
        <row r="132">
          <cell r="F132">
            <v>0</v>
          </cell>
          <cell r="J132">
            <v>75153405.655000001</v>
          </cell>
        </row>
        <row r="133">
          <cell r="F133">
            <v>0</v>
          </cell>
          <cell r="J133">
            <v>74969714.849999994</v>
          </cell>
        </row>
        <row r="134">
          <cell r="F134">
            <v>0</v>
          </cell>
          <cell r="J134">
            <v>0</v>
          </cell>
        </row>
        <row r="135">
          <cell r="F135">
            <v>0</v>
          </cell>
          <cell r="J135">
            <v>5217996.1400000006</v>
          </cell>
        </row>
        <row r="136">
          <cell r="F136">
            <v>0</v>
          </cell>
          <cell r="J136">
            <v>0</v>
          </cell>
        </row>
        <row r="137">
          <cell r="F137">
            <v>0</v>
          </cell>
          <cell r="J137">
            <v>0</v>
          </cell>
        </row>
        <row r="138">
          <cell r="F138">
            <v>0</v>
          </cell>
          <cell r="J138">
            <v>69751718.709999993</v>
          </cell>
        </row>
        <row r="139">
          <cell r="F139">
            <v>0</v>
          </cell>
          <cell r="J139">
            <v>0</v>
          </cell>
        </row>
        <row r="141">
          <cell r="F141">
            <v>0</v>
          </cell>
          <cell r="J141">
            <v>183690.80499999999</v>
          </cell>
        </row>
        <row r="142">
          <cell r="F142">
            <v>0</v>
          </cell>
          <cell r="J142">
            <v>0</v>
          </cell>
        </row>
        <row r="143">
          <cell r="F143">
            <v>0</v>
          </cell>
          <cell r="J143">
            <v>96451.801999999996</v>
          </cell>
        </row>
        <row r="144">
          <cell r="F144">
            <v>0</v>
          </cell>
          <cell r="J144">
            <v>87239.002999999997</v>
          </cell>
        </row>
        <row r="145">
          <cell r="F145">
            <v>0</v>
          </cell>
          <cell r="J145">
            <v>0</v>
          </cell>
        </row>
        <row r="147">
          <cell r="F147">
            <v>0</v>
          </cell>
          <cell r="J147">
            <v>2028100979.8449998</v>
          </cell>
        </row>
        <row r="149">
          <cell r="F149">
            <v>0</v>
          </cell>
          <cell r="J149">
            <v>530205553.63999999</v>
          </cell>
        </row>
        <row r="150">
          <cell r="F150">
            <v>0</v>
          </cell>
          <cell r="J150">
            <v>216410.5</v>
          </cell>
        </row>
        <row r="151">
          <cell r="F151">
            <v>0</v>
          </cell>
          <cell r="J151">
            <v>52666597.520000003</v>
          </cell>
        </row>
        <row r="152">
          <cell r="F152">
            <v>0</v>
          </cell>
          <cell r="J152">
            <v>477322545.62</v>
          </cell>
        </row>
        <row r="153">
          <cell r="F153">
            <v>0</v>
          </cell>
          <cell r="J153">
            <v>0</v>
          </cell>
        </row>
        <row r="155">
          <cell r="F155">
            <v>0</v>
          </cell>
          <cell r="J155">
            <v>0</v>
          </cell>
        </row>
        <row r="156">
          <cell r="F156">
            <v>0</v>
          </cell>
          <cell r="J156">
            <v>0</v>
          </cell>
        </row>
        <row r="158">
          <cell r="F158">
            <v>0</v>
          </cell>
          <cell r="J158">
            <v>0</v>
          </cell>
        </row>
        <row r="159">
          <cell r="F159">
            <v>0</v>
          </cell>
          <cell r="J159">
            <v>0</v>
          </cell>
        </row>
        <row r="160">
          <cell r="F160">
            <v>0</v>
          </cell>
          <cell r="J160">
            <v>0</v>
          </cell>
        </row>
        <row r="162">
          <cell r="F162">
            <v>0</v>
          </cell>
          <cell r="J162">
            <v>0</v>
          </cell>
        </row>
        <row r="163">
          <cell r="F163">
            <v>0</v>
          </cell>
          <cell r="J163">
            <v>0</v>
          </cell>
        </row>
        <row r="164">
          <cell r="F164">
            <v>0</v>
          </cell>
          <cell r="J164">
            <v>0</v>
          </cell>
        </row>
        <row r="165">
          <cell r="F165">
            <v>0</v>
          </cell>
          <cell r="J165">
            <v>0</v>
          </cell>
        </row>
        <row r="167">
          <cell r="F167">
            <v>0</v>
          </cell>
          <cell r="J167">
            <v>608724419.97500002</v>
          </cell>
        </row>
        <row r="168">
          <cell r="F168">
            <v>0</v>
          </cell>
          <cell r="J168">
            <v>0</v>
          </cell>
        </row>
        <row r="169">
          <cell r="F169">
            <v>0</v>
          </cell>
          <cell r="J169">
            <v>0</v>
          </cell>
        </row>
        <row r="170">
          <cell r="F170">
            <v>0</v>
          </cell>
          <cell r="J170">
            <v>0</v>
          </cell>
        </row>
        <row r="171">
          <cell r="F171">
            <v>0</v>
          </cell>
          <cell r="J171">
            <v>3177930.3400000003</v>
          </cell>
        </row>
        <row r="172">
          <cell r="F172">
            <v>0</v>
          </cell>
          <cell r="J172">
            <v>210549093.01199999</v>
          </cell>
        </row>
        <row r="173">
          <cell r="F173">
            <v>0</v>
          </cell>
          <cell r="J173">
            <v>382939821.53299999</v>
          </cell>
        </row>
        <row r="174">
          <cell r="F174">
            <v>0</v>
          </cell>
          <cell r="J174">
            <v>12057575.09</v>
          </cell>
        </row>
        <row r="175">
          <cell r="F175">
            <v>0</v>
          </cell>
          <cell r="J175">
            <v>0</v>
          </cell>
        </row>
        <row r="176">
          <cell r="F176">
            <v>0</v>
          </cell>
          <cell r="J176">
            <v>0</v>
          </cell>
        </row>
        <row r="177">
          <cell r="F177">
            <v>0</v>
          </cell>
          <cell r="J177">
            <v>0</v>
          </cell>
        </row>
        <row r="178">
          <cell r="F178">
            <v>0</v>
          </cell>
        </row>
        <row r="180">
          <cell r="F180">
            <v>0</v>
          </cell>
          <cell r="J180">
            <v>343744326.11000001</v>
          </cell>
        </row>
        <row r="181">
          <cell r="F181">
            <v>0</v>
          </cell>
          <cell r="J181">
            <v>343744326.11000001</v>
          </cell>
        </row>
        <row r="182">
          <cell r="F182">
            <v>0</v>
          </cell>
          <cell r="J182">
            <v>72738220.479999989</v>
          </cell>
        </row>
        <row r="183">
          <cell r="F183">
            <v>0</v>
          </cell>
          <cell r="J183">
            <v>0</v>
          </cell>
        </row>
        <row r="184">
          <cell r="F184">
            <v>0</v>
          </cell>
          <cell r="J184">
            <v>-269488.99</v>
          </cell>
        </row>
        <row r="185">
          <cell r="F185">
            <v>0</v>
          </cell>
          <cell r="J185">
            <v>-72925.66</v>
          </cell>
        </row>
        <row r="186">
          <cell r="F186">
            <v>0</v>
          </cell>
          <cell r="J186">
            <v>73937788.879999995</v>
          </cell>
        </row>
        <row r="187">
          <cell r="F187">
            <v>0</v>
          </cell>
          <cell r="J187">
            <v>0</v>
          </cell>
        </row>
        <row r="188">
          <cell r="F188">
            <v>0</v>
          </cell>
          <cell r="J188">
            <v>-36334.480000000003</v>
          </cell>
        </row>
        <row r="189">
          <cell r="F189">
            <v>0</v>
          </cell>
          <cell r="J189">
            <v>0</v>
          </cell>
        </row>
        <row r="190">
          <cell r="F190">
            <v>0</v>
          </cell>
          <cell r="J190">
            <v>-820819.27</v>
          </cell>
        </row>
        <row r="191">
          <cell r="F191">
            <v>0</v>
          </cell>
          <cell r="J191">
            <v>0</v>
          </cell>
        </row>
        <row r="193">
          <cell r="F193">
            <v>0</v>
          </cell>
          <cell r="J193">
            <v>271006105.63</v>
          </cell>
        </row>
        <row r="194">
          <cell r="F194">
            <v>0</v>
          </cell>
          <cell r="J194">
            <v>0</v>
          </cell>
        </row>
        <row r="195">
          <cell r="F195">
            <v>0</v>
          </cell>
          <cell r="J195">
            <v>25157761.02</v>
          </cell>
        </row>
        <row r="196">
          <cell r="F196">
            <v>0</v>
          </cell>
          <cell r="J196">
            <v>245848344.61000001</v>
          </cell>
        </row>
        <row r="198">
          <cell r="F198">
            <v>0</v>
          </cell>
          <cell r="J198">
            <v>0</v>
          </cell>
        </row>
        <row r="199">
          <cell r="F199">
            <v>0</v>
          </cell>
          <cell r="J199">
            <v>0</v>
          </cell>
        </row>
        <row r="200">
          <cell r="F200">
            <v>0</v>
          </cell>
          <cell r="J200">
            <v>0</v>
          </cell>
        </row>
        <row r="202">
          <cell r="F202">
            <v>0</v>
          </cell>
          <cell r="J202">
            <v>545426680.12</v>
          </cell>
        </row>
        <row r="203">
          <cell r="F203">
            <v>0</v>
          </cell>
          <cell r="J203">
            <v>202628022.34</v>
          </cell>
        </row>
        <row r="204">
          <cell r="F204">
            <v>0</v>
          </cell>
          <cell r="J204">
            <v>106027112.16000001</v>
          </cell>
        </row>
        <row r="205">
          <cell r="F205">
            <v>0</v>
          </cell>
          <cell r="J205">
            <v>96600910.179999992</v>
          </cell>
        </row>
        <row r="206">
          <cell r="F206">
            <v>0</v>
          </cell>
          <cell r="J206">
            <v>3556290.3250000002</v>
          </cell>
        </row>
        <row r="207">
          <cell r="F207">
            <v>0</v>
          </cell>
          <cell r="J207">
            <v>13208494.350000001</v>
          </cell>
        </row>
        <row r="208">
          <cell r="F208">
            <v>0</v>
          </cell>
          <cell r="J208">
            <v>79836125.504999995</v>
          </cell>
        </row>
        <row r="210">
          <cell r="F210">
            <v>0</v>
          </cell>
          <cell r="J210">
            <v>342798657.77999997</v>
          </cell>
        </row>
        <row r="211">
          <cell r="F211">
            <v>0</v>
          </cell>
          <cell r="J211">
            <v>340798885.39999998</v>
          </cell>
        </row>
        <row r="212">
          <cell r="F212">
            <v>0</v>
          </cell>
          <cell r="J212">
            <v>165375678.27000001</v>
          </cell>
        </row>
        <row r="213">
          <cell r="F213">
            <v>0</v>
          </cell>
          <cell r="J213">
            <v>89568301.229999989</v>
          </cell>
        </row>
        <row r="214">
          <cell r="F214">
            <v>0</v>
          </cell>
          <cell r="J214">
            <v>89568301.229999989</v>
          </cell>
        </row>
        <row r="215">
          <cell r="F215">
            <v>0</v>
          </cell>
          <cell r="J215">
            <v>0</v>
          </cell>
        </row>
        <row r="216">
          <cell r="F216">
            <v>0</v>
          </cell>
          <cell r="J216">
            <v>85854905.899999991</v>
          </cell>
        </row>
        <row r="217">
          <cell r="F217">
            <v>0</v>
          </cell>
          <cell r="J217">
            <v>1091027.78</v>
          </cell>
        </row>
        <row r="218">
          <cell r="F218">
            <v>0</v>
          </cell>
          <cell r="J218">
            <v>908744.6</v>
          </cell>
        </row>
        <row r="220">
          <cell r="F220">
            <v>0</v>
          </cell>
          <cell r="J220">
            <v>3401485807.0500002</v>
          </cell>
        </row>
        <row r="222">
          <cell r="F222">
            <v>0</v>
          </cell>
          <cell r="J222">
            <v>270124297.61000001</v>
          </cell>
        </row>
        <row r="223">
          <cell r="F223">
            <v>0</v>
          </cell>
          <cell r="J223">
            <v>0</v>
          </cell>
        </row>
        <row r="224">
          <cell r="F224">
            <v>0</v>
          </cell>
          <cell r="J224">
            <v>0</v>
          </cell>
        </row>
        <row r="225">
          <cell r="F225">
            <v>0</v>
          </cell>
          <cell r="J225">
            <v>78415680</v>
          </cell>
        </row>
        <row r="226">
          <cell r="F226">
            <v>0</v>
          </cell>
          <cell r="J226">
            <v>0</v>
          </cell>
        </row>
        <row r="227">
          <cell r="F227">
            <v>0</v>
          </cell>
          <cell r="J227">
            <v>865911083.12</v>
          </cell>
        </row>
        <row r="228">
          <cell r="F228">
            <v>0</v>
          </cell>
          <cell r="J228">
            <v>2187034746.3200002</v>
          </cell>
        </row>
        <row r="230">
          <cell r="F230">
            <v>3700800</v>
          </cell>
          <cell r="J230">
            <v>86656682.569999978</v>
          </cell>
        </row>
        <row r="231">
          <cell r="F231">
            <v>3700800</v>
          </cell>
          <cell r="J231">
            <v>72093752.879999995</v>
          </cell>
        </row>
        <row r="232">
          <cell r="F232">
            <v>0</v>
          </cell>
          <cell r="J232">
            <v>1298865.26</v>
          </cell>
        </row>
        <row r="233">
          <cell r="F233">
            <v>0</v>
          </cell>
          <cell r="J233">
            <v>1298865.26</v>
          </cell>
        </row>
        <row r="234">
          <cell r="F234">
            <v>0</v>
          </cell>
          <cell r="J234">
            <v>0</v>
          </cell>
        </row>
        <row r="236">
          <cell r="F236">
            <v>3700800</v>
          </cell>
          <cell r="J236">
            <v>82813594.519999981</v>
          </cell>
        </row>
        <row r="237">
          <cell r="F237">
            <v>3700800</v>
          </cell>
          <cell r="J237">
            <v>66569383.579999983</v>
          </cell>
        </row>
        <row r="238">
          <cell r="F238">
            <v>0</v>
          </cell>
          <cell r="J238">
            <v>-160724.42000000001</v>
          </cell>
        </row>
        <row r="239">
          <cell r="F239">
            <v>0</v>
          </cell>
          <cell r="J239">
            <v>-1244681.99</v>
          </cell>
        </row>
        <row r="240">
          <cell r="F240">
            <v>0</v>
          </cell>
          <cell r="J240">
            <v>0</v>
          </cell>
        </row>
        <row r="241">
          <cell r="F241">
            <v>0</v>
          </cell>
          <cell r="J241">
            <v>1427723.9900000002</v>
          </cell>
        </row>
        <row r="242">
          <cell r="F242">
            <v>0</v>
          </cell>
          <cell r="J242">
            <v>13068996.699999999</v>
          </cell>
        </row>
        <row r="243">
          <cell r="F243">
            <v>0</v>
          </cell>
          <cell r="J243">
            <v>3152896.66</v>
          </cell>
        </row>
        <row r="245">
          <cell r="F245">
            <v>0</v>
          </cell>
          <cell r="J245">
            <v>-21868687.950000003</v>
          </cell>
        </row>
        <row r="246">
          <cell r="F246">
            <v>0</v>
          </cell>
          <cell r="J246">
            <v>-7445085.1900000013</v>
          </cell>
        </row>
        <row r="247">
          <cell r="F247">
            <v>0</v>
          </cell>
          <cell r="J247">
            <v>-251720.48999999987</v>
          </cell>
        </row>
        <row r="248">
          <cell r="F248">
            <v>0</v>
          </cell>
          <cell r="J248">
            <v>-14171882.27</v>
          </cell>
        </row>
        <row r="250">
          <cell r="F250">
            <v>0</v>
          </cell>
          <cell r="J250">
            <v>11490978.620000001</v>
          </cell>
        </row>
        <row r="251">
          <cell r="F251">
            <v>0</v>
          </cell>
          <cell r="J251">
            <v>11490978.620000001</v>
          </cell>
        </row>
        <row r="253">
          <cell r="F253">
            <v>0</v>
          </cell>
          <cell r="J253">
            <v>-1640997.5699999998</v>
          </cell>
        </row>
        <row r="254">
          <cell r="F254">
            <v>0</v>
          </cell>
          <cell r="J254">
            <v>0</v>
          </cell>
        </row>
        <row r="255">
          <cell r="F255">
            <v>0</v>
          </cell>
          <cell r="J255">
            <v>0</v>
          </cell>
        </row>
        <row r="256">
          <cell r="F256">
            <v>0</v>
          </cell>
          <cell r="J256">
            <v>-1640997.5699999998</v>
          </cell>
        </row>
        <row r="257">
          <cell r="F257">
            <v>0</v>
          </cell>
          <cell r="J257">
            <v>0</v>
          </cell>
        </row>
        <row r="258">
          <cell r="F258">
            <v>0</v>
          </cell>
          <cell r="J258">
            <v>0</v>
          </cell>
        </row>
        <row r="259">
          <cell r="F259">
            <v>0</v>
          </cell>
          <cell r="J259">
            <v>0</v>
          </cell>
        </row>
        <row r="260">
          <cell r="F260">
            <v>0</v>
          </cell>
          <cell r="J260">
            <v>0</v>
          </cell>
        </row>
        <row r="262">
          <cell r="F262">
            <v>0</v>
          </cell>
          <cell r="J262">
            <v>15737659.989999998</v>
          </cell>
        </row>
        <row r="263">
          <cell r="F263">
            <v>0</v>
          </cell>
          <cell r="J263">
            <v>1792523.1300000001</v>
          </cell>
        </row>
        <row r="264">
          <cell r="F264">
            <v>0</v>
          </cell>
          <cell r="J264">
            <v>-317563.03000000003</v>
          </cell>
        </row>
        <row r="265">
          <cell r="F265">
            <v>0</v>
          </cell>
          <cell r="J265">
            <v>2110086.16</v>
          </cell>
        </row>
        <row r="266">
          <cell r="F266">
            <v>0</v>
          </cell>
          <cell r="J266">
            <v>0</v>
          </cell>
        </row>
        <row r="268">
          <cell r="F268">
            <v>0</v>
          </cell>
          <cell r="J268">
            <v>3608544.26</v>
          </cell>
        </row>
        <row r="269">
          <cell r="F269">
            <v>0</v>
          </cell>
          <cell r="J269">
            <v>642543.19000000006</v>
          </cell>
        </row>
        <row r="270">
          <cell r="F270">
            <v>0</v>
          </cell>
          <cell r="J270">
            <v>772024.35</v>
          </cell>
        </row>
        <row r="271">
          <cell r="F271">
            <v>0</v>
          </cell>
          <cell r="J271">
            <v>-138597.93</v>
          </cell>
        </row>
        <row r="272">
          <cell r="F272">
            <v>0</v>
          </cell>
          <cell r="J272">
            <v>-1438554.04</v>
          </cell>
        </row>
        <row r="273">
          <cell r="F273">
            <v>0</v>
          </cell>
          <cell r="J273">
            <v>3771128.69</v>
          </cell>
        </row>
        <row r="274">
          <cell r="F274">
            <v>0</v>
          </cell>
          <cell r="J274">
            <v>0</v>
          </cell>
        </row>
        <row r="275">
          <cell r="F275">
            <v>0</v>
          </cell>
          <cell r="J275">
            <v>0</v>
          </cell>
        </row>
        <row r="276">
          <cell r="F276">
            <v>0</v>
          </cell>
          <cell r="J276">
            <v>0</v>
          </cell>
        </row>
        <row r="278">
          <cell r="F278">
            <v>0</v>
          </cell>
          <cell r="J278">
            <v>10964261.58</v>
          </cell>
        </row>
        <row r="279">
          <cell r="F279">
            <v>0</v>
          </cell>
          <cell r="J279">
            <v>-1101639</v>
          </cell>
        </row>
        <row r="280">
          <cell r="F280">
            <v>0</v>
          </cell>
          <cell r="J280">
            <v>-74980.639999999999</v>
          </cell>
        </row>
        <row r="281">
          <cell r="F281">
            <v>0</v>
          </cell>
          <cell r="J281">
            <v>12140881.220000001</v>
          </cell>
        </row>
        <row r="283">
          <cell r="F283">
            <v>0</v>
          </cell>
          <cell r="J283">
            <v>0</v>
          </cell>
        </row>
        <row r="284">
          <cell r="F284">
            <v>0</v>
          </cell>
          <cell r="J284">
            <v>0</v>
          </cell>
        </row>
        <row r="286">
          <cell r="F286">
            <v>0</v>
          </cell>
          <cell r="J286">
            <v>-627668.98</v>
          </cell>
        </row>
        <row r="287">
          <cell r="F287">
            <v>0</v>
          </cell>
          <cell r="J287">
            <v>0</v>
          </cell>
        </row>
        <row r="288">
          <cell r="F288">
            <v>0</v>
          </cell>
          <cell r="J288">
            <v>0</v>
          </cell>
        </row>
        <row r="289">
          <cell r="F289">
            <v>0</v>
          </cell>
          <cell r="J289">
            <v>0</v>
          </cell>
        </row>
        <row r="290">
          <cell r="F290">
            <v>0</v>
          </cell>
          <cell r="J290">
            <v>0</v>
          </cell>
        </row>
        <row r="291">
          <cell r="F291">
            <v>0</v>
          </cell>
          <cell r="J291">
            <v>0</v>
          </cell>
        </row>
        <row r="292">
          <cell r="F292">
            <v>0</v>
          </cell>
          <cell r="J292">
            <v>0</v>
          </cell>
        </row>
        <row r="293">
          <cell r="F293">
            <v>0</v>
          </cell>
          <cell r="J293">
            <v>-627668.98</v>
          </cell>
        </row>
        <row r="295">
          <cell r="F295">
            <v>0</v>
          </cell>
          <cell r="J295">
            <v>-781393.39999999991</v>
          </cell>
        </row>
        <row r="296">
          <cell r="F296">
            <v>0</v>
          </cell>
          <cell r="J296">
            <v>0</v>
          </cell>
        </row>
        <row r="297">
          <cell r="F297">
            <v>0</v>
          </cell>
          <cell r="J297">
            <v>-2185.29</v>
          </cell>
        </row>
        <row r="298">
          <cell r="F298">
            <v>0</v>
          </cell>
          <cell r="J298">
            <v>-779208.10999999987</v>
          </cell>
        </row>
        <row r="300">
          <cell r="F300">
            <v>0</v>
          </cell>
          <cell r="J300">
            <v>-393336.9</v>
          </cell>
        </row>
        <row r="301">
          <cell r="F301">
            <v>0</v>
          </cell>
          <cell r="J301">
            <v>-1024142.55</v>
          </cell>
        </row>
        <row r="302">
          <cell r="F302">
            <v>0</v>
          </cell>
          <cell r="J302">
            <v>630805.65</v>
          </cell>
        </row>
        <row r="304">
          <cell r="F304">
            <v>603961841</v>
          </cell>
          <cell r="J304">
            <v>36809586059.129997</v>
          </cell>
        </row>
        <row r="305">
          <cell r="F305">
            <v>3241600</v>
          </cell>
          <cell r="J305">
            <v>13507742393.769999</v>
          </cell>
        </row>
        <row r="307">
          <cell r="F307">
            <v>600720241</v>
          </cell>
          <cell r="J307">
            <v>23301843665.360001</v>
          </cell>
        </row>
        <row r="309">
          <cell r="F309">
            <v>581372949</v>
          </cell>
          <cell r="J309">
            <v>22243061150.18</v>
          </cell>
        </row>
        <row r="310">
          <cell r="F310">
            <v>0</v>
          </cell>
          <cell r="J310">
            <v>10037366806.179998</v>
          </cell>
        </row>
        <row r="311">
          <cell r="F311">
            <v>0</v>
          </cell>
          <cell r="J311">
            <v>10037366806.179998</v>
          </cell>
        </row>
        <row r="313">
          <cell r="F313">
            <v>581372949</v>
          </cell>
          <cell r="J313">
            <v>12205694344</v>
          </cell>
        </row>
        <row r="314">
          <cell r="F314">
            <v>0</v>
          </cell>
          <cell r="J314">
            <v>590907824</v>
          </cell>
        </row>
        <row r="315">
          <cell r="F315">
            <v>0</v>
          </cell>
          <cell r="J315">
            <v>5980280436</v>
          </cell>
        </row>
        <row r="316">
          <cell r="F316">
            <v>9750684</v>
          </cell>
          <cell r="J316">
            <v>-9750684</v>
          </cell>
        </row>
        <row r="317">
          <cell r="F317">
            <v>571622265</v>
          </cell>
          <cell r="J317">
            <v>0</v>
          </cell>
        </row>
        <row r="318">
          <cell r="F318">
            <v>0</v>
          </cell>
          <cell r="J318">
            <v>0</v>
          </cell>
        </row>
        <row r="319">
          <cell r="F319">
            <v>0</v>
          </cell>
          <cell r="J319">
            <v>3435143488</v>
          </cell>
        </row>
        <row r="320">
          <cell r="F320">
            <v>0</v>
          </cell>
          <cell r="J320">
            <v>0</v>
          </cell>
        </row>
        <row r="321">
          <cell r="F321">
            <v>0</v>
          </cell>
          <cell r="J321">
            <v>0</v>
          </cell>
        </row>
        <row r="322">
          <cell r="F322">
            <v>0</v>
          </cell>
          <cell r="J322">
            <v>0</v>
          </cell>
        </row>
        <row r="323">
          <cell r="F323">
            <v>0</v>
          </cell>
          <cell r="J323">
            <v>0</v>
          </cell>
        </row>
        <row r="324">
          <cell r="F324">
            <v>0</v>
          </cell>
          <cell r="J324">
            <v>0</v>
          </cell>
        </row>
        <row r="325">
          <cell r="F325">
            <v>0</v>
          </cell>
          <cell r="J325">
            <v>2209113280</v>
          </cell>
        </row>
        <row r="327">
          <cell r="F327">
            <v>0</v>
          </cell>
          <cell r="J327">
            <v>2904550708.1400003</v>
          </cell>
        </row>
        <row r="328">
          <cell r="F328">
            <v>0</v>
          </cell>
          <cell r="J328">
            <v>1349596022.24</v>
          </cell>
        </row>
        <row r="329">
          <cell r="F329">
            <v>0</v>
          </cell>
          <cell r="J329">
            <v>0</v>
          </cell>
        </row>
        <row r="330">
          <cell r="F330">
            <v>0</v>
          </cell>
          <cell r="J330">
            <v>-5216619.43</v>
          </cell>
        </row>
        <row r="331">
          <cell r="F331">
            <v>0</v>
          </cell>
          <cell r="J331">
            <v>-10761762.16</v>
          </cell>
        </row>
        <row r="332">
          <cell r="F332">
            <v>0</v>
          </cell>
          <cell r="J332">
            <v>1365574403.8299999</v>
          </cell>
        </row>
        <row r="334">
          <cell r="F334">
            <v>0</v>
          </cell>
          <cell r="J334">
            <v>1554954685.9000001</v>
          </cell>
        </row>
        <row r="335">
          <cell r="F335">
            <v>0</v>
          </cell>
          <cell r="J335">
            <v>0</v>
          </cell>
        </row>
        <row r="336">
          <cell r="F336">
            <v>0</v>
          </cell>
          <cell r="J336">
            <v>32129145.48</v>
          </cell>
        </row>
        <row r="337">
          <cell r="F337">
            <v>0</v>
          </cell>
          <cell r="J337">
            <v>1302642000</v>
          </cell>
        </row>
        <row r="338">
          <cell r="F338">
            <v>0</v>
          </cell>
          <cell r="J338">
            <v>0</v>
          </cell>
        </row>
        <row r="339">
          <cell r="F339">
            <v>0</v>
          </cell>
          <cell r="J339">
            <v>181642464</v>
          </cell>
        </row>
        <row r="340">
          <cell r="F340">
            <v>0</v>
          </cell>
          <cell r="J340">
            <v>0</v>
          </cell>
        </row>
        <row r="341">
          <cell r="F341">
            <v>0</v>
          </cell>
          <cell r="J341">
            <v>0</v>
          </cell>
        </row>
        <row r="342">
          <cell r="F342">
            <v>0</v>
          </cell>
          <cell r="J342">
            <v>0</v>
          </cell>
        </row>
        <row r="343">
          <cell r="F343">
            <v>0</v>
          </cell>
          <cell r="J343">
            <v>0</v>
          </cell>
        </row>
        <row r="344">
          <cell r="F344">
            <v>0</v>
          </cell>
          <cell r="J344">
            <v>0</v>
          </cell>
        </row>
        <row r="345">
          <cell r="F345">
            <v>0</v>
          </cell>
          <cell r="J345">
            <v>38541076.420000002</v>
          </cell>
        </row>
        <row r="347">
          <cell r="F347">
            <v>0</v>
          </cell>
          <cell r="J347">
            <v>45284961.939999998</v>
          </cell>
        </row>
        <row r="348">
          <cell r="F348">
            <v>0</v>
          </cell>
          <cell r="J348">
            <v>0</v>
          </cell>
        </row>
        <row r="349">
          <cell r="F349">
            <v>0</v>
          </cell>
          <cell r="J349">
            <v>23738132.390000001</v>
          </cell>
        </row>
        <row r="350">
          <cell r="F350">
            <v>0</v>
          </cell>
          <cell r="J350">
            <v>0</v>
          </cell>
        </row>
        <row r="351">
          <cell r="F351">
            <v>0</v>
          </cell>
          <cell r="J351">
            <v>0</v>
          </cell>
        </row>
        <row r="352">
          <cell r="F352">
            <v>0</v>
          </cell>
          <cell r="J352">
            <v>0</v>
          </cell>
        </row>
        <row r="353">
          <cell r="F353">
            <v>0</v>
          </cell>
          <cell r="J353">
            <v>0</v>
          </cell>
        </row>
        <row r="354">
          <cell r="F354">
            <v>0</v>
          </cell>
          <cell r="J354">
            <v>311150.495</v>
          </cell>
        </row>
        <row r="355">
          <cell r="F355">
            <v>0</v>
          </cell>
          <cell r="J355">
            <v>181846.29499999998</v>
          </cell>
        </row>
        <row r="356">
          <cell r="F356">
            <v>0</v>
          </cell>
          <cell r="J356">
            <v>0</v>
          </cell>
        </row>
        <row r="357">
          <cell r="F357">
            <v>0</v>
          </cell>
          <cell r="J357">
            <v>615584.43000000005</v>
          </cell>
        </row>
        <row r="358">
          <cell r="F358">
            <v>0</v>
          </cell>
          <cell r="J358">
            <v>20438248.329999998</v>
          </cell>
        </row>
        <row r="360">
          <cell r="F360">
            <v>1624300</v>
          </cell>
          <cell r="J360">
            <v>3785400280.48</v>
          </cell>
        </row>
        <row r="361">
          <cell r="F361">
            <v>1624300</v>
          </cell>
          <cell r="J361">
            <v>411871062.47999996</v>
          </cell>
        </row>
        <row r="362">
          <cell r="F362">
            <v>0</v>
          </cell>
          <cell r="J362">
            <v>0</v>
          </cell>
        </row>
        <row r="363">
          <cell r="F363">
            <v>0</v>
          </cell>
          <cell r="J363">
            <v>398965456.90999997</v>
          </cell>
        </row>
        <row r="364">
          <cell r="F364">
            <v>203300</v>
          </cell>
          <cell r="J364">
            <v>0</v>
          </cell>
        </row>
        <row r="365">
          <cell r="F365">
            <v>0</v>
          </cell>
          <cell r="J365">
            <v>10178699.890000001</v>
          </cell>
        </row>
        <row r="366">
          <cell r="F366">
            <v>0</v>
          </cell>
          <cell r="J366">
            <v>0</v>
          </cell>
        </row>
        <row r="367">
          <cell r="F367">
            <v>780000</v>
          </cell>
          <cell r="J367">
            <v>1838558.02</v>
          </cell>
        </row>
        <row r="368">
          <cell r="F368">
            <v>641000</v>
          </cell>
          <cell r="J368">
            <v>888347.66</v>
          </cell>
        </row>
        <row r="369">
          <cell r="F369">
            <v>0</v>
          </cell>
          <cell r="J369">
            <v>0</v>
          </cell>
        </row>
        <row r="371">
          <cell r="F371">
            <v>0</v>
          </cell>
          <cell r="J371">
            <v>3373529218</v>
          </cell>
        </row>
        <row r="372">
          <cell r="F372">
            <v>0</v>
          </cell>
          <cell r="J372">
            <v>0</v>
          </cell>
        </row>
        <row r="373">
          <cell r="F373">
            <v>0</v>
          </cell>
          <cell r="J373">
            <v>1669266288</v>
          </cell>
        </row>
        <row r="374">
          <cell r="F374">
            <v>0</v>
          </cell>
          <cell r="J374">
            <v>745755150</v>
          </cell>
        </row>
        <row r="375">
          <cell r="F375">
            <v>0</v>
          </cell>
          <cell r="J375">
            <v>187100530</v>
          </cell>
        </row>
        <row r="376">
          <cell r="F376">
            <v>0</v>
          </cell>
          <cell r="J376">
            <v>0</v>
          </cell>
        </row>
        <row r="377">
          <cell r="F377">
            <v>0</v>
          </cell>
          <cell r="J377">
            <v>0</v>
          </cell>
        </row>
        <row r="378">
          <cell r="F378">
            <v>0</v>
          </cell>
          <cell r="J378">
            <v>771407250</v>
          </cell>
        </row>
        <row r="379">
          <cell r="F379">
            <v>0</v>
          </cell>
          <cell r="J379">
            <v>0</v>
          </cell>
        </row>
        <row r="381">
          <cell r="F381">
            <v>1617300</v>
          </cell>
          <cell r="J381">
            <v>615556766.84000003</v>
          </cell>
        </row>
        <row r="382">
          <cell r="F382">
            <v>1617300</v>
          </cell>
          <cell r="J382">
            <v>615556766.84000003</v>
          </cell>
        </row>
        <row r="383">
          <cell r="F383">
            <v>1617300</v>
          </cell>
          <cell r="J383">
            <v>615556766.84000003</v>
          </cell>
        </row>
        <row r="384">
          <cell r="F384">
            <v>0</v>
          </cell>
          <cell r="J384">
            <v>0</v>
          </cell>
        </row>
        <row r="386">
          <cell r="F386">
            <v>0</v>
          </cell>
          <cell r="J386">
            <v>0</v>
          </cell>
        </row>
        <row r="387">
          <cell r="F387">
            <v>0</v>
          </cell>
          <cell r="J387">
            <v>0</v>
          </cell>
        </row>
        <row r="389">
          <cell r="F389">
            <v>0</v>
          </cell>
          <cell r="J389">
            <v>-12975774.66</v>
          </cell>
        </row>
        <row r="390">
          <cell r="F390">
            <v>0</v>
          </cell>
          <cell r="J390">
            <v>-12975774.66</v>
          </cell>
        </row>
        <row r="392">
          <cell r="F392">
            <v>0</v>
          </cell>
          <cell r="J392">
            <v>770138411.6099999</v>
          </cell>
        </row>
        <row r="393">
          <cell r="F393">
            <v>0</v>
          </cell>
          <cell r="J393">
            <v>0</v>
          </cell>
        </row>
        <row r="394">
          <cell r="F394">
            <v>0</v>
          </cell>
          <cell r="J394">
            <v>0</v>
          </cell>
        </row>
        <row r="395">
          <cell r="F395">
            <v>0</v>
          </cell>
          <cell r="J395">
            <v>0</v>
          </cell>
        </row>
        <row r="396">
          <cell r="F396">
            <v>0</v>
          </cell>
          <cell r="J396">
            <v>0</v>
          </cell>
        </row>
        <row r="397">
          <cell r="F397">
            <v>0</v>
          </cell>
          <cell r="J397">
            <v>0</v>
          </cell>
        </row>
        <row r="398">
          <cell r="F398">
            <v>0</v>
          </cell>
          <cell r="J398">
            <v>46492059.729999997</v>
          </cell>
        </row>
        <row r="399">
          <cell r="F399">
            <v>0</v>
          </cell>
          <cell r="J399">
            <v>187438233.63999999</v>
          </cell>
        </row>
        <row r="400">
          <cell r="F400">
            <v>0</v>
          </cell>
          <cell r="J400">
            <v>0</v>
          </cell>
        </row>
        <row r="401">
          <cell r="F401">
            <v>0</v>
          </cell>
          <cell r="J401">
            <v>0</v>
          </cell>
        </row>
        <row r="402">
          <cell r="F402">
            <v>0</v>
          </cell>
          <cell r="J402">
            <v>235781388.05000001</v>
          </cell>
        </row>
        <row r="403">
          <cell r="F403">
            <v>0</v>
          </cell>
          <cell r="J403">
            <v>45316262.460000001</v>
          </cell>
        </row>
        <row r="404">
          <cell r="F404">
            <v>0</v>
          </cell>
          <cell r="J404">
            <v>255110467.72999999</v>
          </cell>
        </row>
        <row r="405">
          <cell r="F405">
            <v>0</v>
          </cell>
          <cell r="J405">
            <v>0</v>
          </cell>
        </row>
        <row r="407">
          <cell r="F407">
            <v>0</v>
          </cell>
          <cell r="J407">
            <v>4422442.82</v>
          </cell>
        </row>
        <row r="409">
          <cell r="F409">
            <v>0</v>
          </cell>
          <cell r="J409">
            <v>286481694.32000005</v>
          </cell>
        </row>
        <row r="411">
          <cell r="F411">
            <v>158240</v>
          </cell>
          <cell r="J411">
            <v>27447283.269999996</v>
          </cell>
        </row>
        <row r="413">
          <cell r="F413">
            <v>19189052</v>
          </cell>
          <cell r="J413">
            <v>6140218134.1899996</v>
          </cell>
        </row>
        <row r="415">
          <cell r="F415">
            <v>50530</v>
          </cell>
          <cell r="J415">
            <v>43596072.557999998</v>
          </cell>
        </row>
        <row r="417">
          <cell r="F417">
            <v>0</v>
          </cell>
          <cell r="J417">
            <v>0</v>
          </cell>
        </row>
        <row r="418">
          <cell r="F418">
            <v>0</v>
          </cell>
          <cell r="J418">
            <v>380698.85</v>
          </cell>
        </row>
        <row r="419">
          <cell r="F419">
            <v>0</v>
          </cell>
          <cell r="J419">
            <v>12467.27</v>
          </cell>
        </row>
        <row r="420">
          <cell r="F420">
            <v>0</v>
          </cell>
          <cell r="J420">
            <v>596560.47000000009</v>
          </cell>
        </row>
        <row r="421">
          <cell r="F421">
            <v>0</v>
          </cell>
          <cell r="J421">
            <v>0</v>
          </cell>
        </row>
        <row r="422">
          <cell r="F422">
            <v>20200</v>
          </cell>
          <cell r="J422">
            <v>32577840.210000001</v>
          </cell>
        </row>
        <row r="423">
          <cell r="F423">
            <v>30330</v>
          </cell>
          <cell r="J423">
            <v>5446613.21</v>
          </cell>
        </row>
        <row r="424">
          <cell r="F424">
            <v>0</v>
          </cell>
          <cell r="J424">
            <v>834628.78999999992</v>
          </cell>
        </row>
        <row r="425">
          <cell r="F425">
            <v>0</v>
          </cell>
          <cell r="J425">
            <v>0</v>
          </cell>
        </row>
        <row r="426">
          <cell r="F426">
            <v>0</v>
          </cell>
          <cell r="J426">
            <v>0</v>
          </cell>
        </row>
        <row r="427">
          <cell r="F427">
            <v>0</v>
          </cell>
          <cell r="J427">
            <v>0</v>
          </cell>
        </row>
        <row r="428">
          <cell r="F428">
            <v>0</v>
          </cell>
          <cell r="J428">
            <v>0</v>
          </cell>
        </row>
        <row r="429">
          <cell r="F429">
            <v>0</v>
          </cell>
          <cell r="J429">
            <v>0</v>
          </cell>
        </row>
        <row r="430">
          <cell r="F430">
            <v>0</v>
          </cell>
          <cell r="J430">
            <v>0</v>
          </cell>
        </row>
        <row r="431">
          <cell r="F431">
            <v>0</v>
          </cell>
          <cell r="J431">
            <v>0</v>
          </cell>
        </row>
        <row r="432">
          <cell r="F432">
            <v>0</v>
          </cell>
          <cell r="J432">
            <v>0</v>
          </cell>
        </row>
        <row r="433">
          <cell r="F433">
            <v>0</v>
          </cell>
          <cell r="J433">
            <v>0</v>
          </cell>
        </row>
        <row r="434">
          <cell r="F434">
            <v>0</v>
          </cell>
          <cell r="J434">
            <v>0</v>
          </cell>
        </row>
        <row r="435">
          <cell r="F435">
            <v>0</v>
          </cell>
          <cell r="J435">
            <v>0</v>
          </cell>
        </row>
        <row r="436">
          <cell r="F436">
            <v>0</v>
          </cell>
          <cell r="J436">
            <v>0</v>
          </cell>
        </row>
        <row r="437">
          <cell r="F437">
            <v>0</v>
          </cell>
          <cell r="J437">
            <v>0</v>
          </cell>
        </row>
        <row r="438">
          <cell r="F438">
            <v>0</v>
          </cell>
          <cell r="J438">
            <v>0</v>
          </cell>
        </row>
        <row r="439">
          <cell r="F439">
            <v>0</v>
          </cell>
          <cell r="J439">
            <v>0</v>
          </cell>
        </row>
        <row r="440">
          <cell r="F440">
            <v>0</v>
          </cell>
          <cell r="J440">
            <v>0</v>
          </cell>
        </row>
        <row r="441">
          <cell r="F441">
            <v>0</v>
          </cell>
          <cell r="J441">
            <v>0</v>
          </cell>
        </row>
        <row r="442">
          <cell r="F442">
            <v>0</v>
          </cell>
          <cell r="J442">
            <v>1131162.9099999999</v>
          </cell>
        </row>
        <row r="443">
          <cell r="F443">
            <v>0</v>
          </cell>
          <cell r="J443">
            <v>747433.73399999994</v>
          </cell>
        </row>
        <row r="444">
          <cell r="F444">
            <v>0</v>
          </cell>
          <cell r="J444">
            <v>0</v>
          </cell>
        </row>
        <row r="445">
          <cell r="F445">
            <v>0</v>
          </cell>
          <cell r="J445">
            <v>0</v>
          </cell>
        </row>
        <row r="446">
          <cell r="F446">
            <v>0</v>
          </cell>
          <cell r="J446">
            <v>331.18400000000003</v>
          </cell>
        </row>
        <row r="447">
          <cell r="F447">
            <v>0</v>
          </cell>
          <cell r="J447">
            <v>1362959.9300000002</v>
          </cell>
        </row>
        <row r="448">
          <cell r="F448">
            <v>0</v>
          </cell>
          <cell r="J448">
            <v>505376</v>
          </cell>
        </row>
        <row r="450">
          <cell r="F450">
            <v>8954438</v>
          </cell>
          <cell r="J450">
            <v>40737592.289999999</v>
          </cell>
        </row>
        <row r="452">
          <cell r="F452">
            <v>0</v>
          </cell>
          <cell r="J452">
            <v>0</v>
          </cell>
        </row>
        <row r="453">
          <cell r="F453">
            <v>0</v>
          </cell>
          <cell r="J453">
            <v>0</v>
          </cell>
        </row>
        <row r="454">
          <cell r="F454">
            <v>0</v>
          </cell>
          <cell r="J454">
            <v>0</v>
          </cell>
        </row>
        <row r="455">
          <cell r="F455">
            <v>0</v>
          </cell>
          <cell r="J455">
            <v>0</v>
          </cell>
        </row>
        <row r="456">
          <cell r="F456">
            <v>8954438</v>
          </cell>
          <cell r="J456">
            <v>0</v>
          </cell>
        </row>
        <row r="457">
          <cell r="F457">
            <v>0</v>
          </cell>
          <cell r="J457">
            <v>40737592.289999999</v>
          </cell>
        </row>
        <row r="458">
          <cell r="F458">
            <v>0</v>
          </cell>
          <cell r="J458">
            <v>0</v>
          </cell>
        </row>
        <row r="460">
          <cell r="F460">
            <v>0</v>
          </cell>
          <cell r="J460">
            <v>0</v>
          </cell>
        </row>
        <row r="462">
          <cell r="F462">
            <v>0</v>
          </cell>
          <cell r="J462">
            <v>0</v>
          </cell>
        </row>
        <row r="463">
          <cell r="F463">
            <v>0</v>
          </cell>
          <cell r="J463">
            <v>0</v>
          </cell>
        </row>
        <row r="464">
          <cell r="F464">
            <v>0</v>
          </cell>
          <cell r="J46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OS"/>
      <sheetName val="OBLIGACIONES"/>
      <sheetName val="SINUTILIZAR"/>
      <sheetName val="CARCREDIMES"/>
      <sheetName val="CCIOEXT"/>
      <sheetName val="CCIOEXT1"/>
      <sheetName val="ESTADIST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RCON059_ComprobanteContable"/>
    </sheetNames>
    <sheetDataSet>
      <sheetData sheetId="0">
        <row r="31">
          <cell r="AG31">
            <v>168967038.88999999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CE JUL-26"/>
      <sheetName val="ACT X TER"/>
      <sheetName val="CTAS BRIAS"/>
    </sheetNames>
    <sheetDataSet>
      <sheetData sheetId="0"/>
      <sheetData sheetId="1"/>
      <sheetData sheetId="2">
        <row r="4">
          <cell r="L4">
            <v>10853744.35</v>
          </cell>
        </row>
        <row r="5">
          <cell r="L5">
            <v>1100258</v>
          </cell>
        </row>
        <row r="6">
          <cell r="L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</sheetPr>
  <dimension ref="A1:P82"/>
  <sheetViews>
    <sheetView view="pageBreakPreview" zoomScale="70" zoomScaleNormal="100" zoomScaleSheetLayoutView="70" workbookViewId="0">
      <selection activeCell="C8" sqref="C8"/>
    </sheetView>
  </sheetViews>
  <sheetFormatPr baseColWidth="10" defaultColWidth="14.42578125" defaultRowHeight="15" x14ac:dyDescent="0.25"/>
  <cols>
    <col min="1" max="1" width="6.85546875" customWidth="1"/>
    <col min="2" max="2" width="58.140625" customWidth="1"/>
    <col min="3" max="3" width="29.7109375" customWidth="1"/>
    <col min="4" max="4" width="4.7109375" customWidth="1"/>
    <col min="5" max="5" width="29.7109375" style="155" customWidth="1"/>
    <col min="6" max="6" width="4" style="155" customWidth="1"/>
    <col min="7" max="7" width="27.140625" style="192" customWidth="1"/>
    <col min="8" max="8" width="15.42578125" style="193" customWidth="1"/>
    <col min="10" max="10" width="23.140625" bestFit="1" customWidth="1"/>
    <col min="11" max="11" width="22.85546875" customWidth="1"/>
    <col min="12" max="12" width="25" customWidth="1"/>
    <col min="14" max="14" width="33.7109375" customWidth="1"/>
    <col min="15" max="15" width="19.140625" bestFit="1" customWidth="1"/>
    <col min="16" max="16" width="28.7109375" customWidth="1"/>
  </cols>
  <sheetData>
    <row r="1" spans="1:11" ht="15.75" x14ac:dyDescent="0.25">
      <c r="A1" s="431" t="s">
        <v>0</v>
      </c>
      <c r="B1" s="430"/>
      <c r="C1" s="430"/>
      <c r="D1" s="430"/>
      <c r="E1" s="430"/>
      <c r="F1" s="430"/>
      <c r="G1" s="430"/>
      <c r="H1" s="430"/>
    </row>
    <row r="2" spans="1:11" ht="15.75" x14ac:dyDescent="0.25">
      <c r="A2" s="431" t="s">
        <v>1</v>
      </c>
      <c r="B2" s="430"/>
      <c r="C2" s="430"/>
      <c r="D2" s="430"/>
      <c r="E2" s="430"/>
      <c r="F2" s="430"/>
      <c r="G2" s="430"/>
      <c r="H2" s="430"/>
    </row>
    <row r="3" spans="1:11" ht="15.75" x14ac:dyDescent="0.25">
      <c r="A3" s="431" t="s">
        <v>2</v>
      </c>
      <c r="B3" s="430"/>
      <c r="C3" s="430"/>
      <c r="D3" s="430"/>
      <c r="E3" s="430"/>
      <c r="F3" s="430"/>
      <c r="G3" s="430"/>
      <c r="H3" s="430"/>
    </row>
    <row r="4" spans="1:11" ht="15.75" x14ac:dyDescent="0.25">
      <c r="A4" s="431" t="s">
        <v>1242</v>
      </c>
      <c r="B4" s="430"/>
      <c r="C4" s="430"/>
      <c r="D4" s="430"/>
      <c r="E4" s="430"/>
      <c r="F4" s="430"/>
      <c r="G4" s="430"/>
      <c r="H4" s="430"/>
    </row>
    <row r="5" spans="1:11" ht="15.75" x14ac:dyDescent="0.25">
      <c r="A5" s="431" t="s">
        <v>3</v>
      </c>
      <c r="B5" s="430"/>
      <c r="C5" s="430"/>
      <c r="D5" s="430"/>
      <c r="E5" s="430"/>
      <c r="F5" s="430"/>
      <c r="G5" s="430"/>
      <c r="H5" s="430"/>
    </row>
    <row r="6" spans="1:11" x14ac:dyDescent="0.25">
      <c r="A6" s="113"/>
      <c r="B6" s="113"/>
      <c r="C6" s="113"/>
      <c r="D6" s="113"/>
      <c r="E6" s="196"/>
      <c r="F6" s="196"/>
      <c r="G6" s="191"/>
      <c r="H6" s="188"/>
    </row>
    <row r="7" spans="1:11" ht="15.75" x14ac:dyDescent="0.25">
      <c r="A7" s="74"/>
      <c r="B7" s="74"/>
      <c r="C7" s="262" t="s">
        <v>4</v>
      </c>
      <c r="D7" s="262"/>
      <c r="E7" s="197" t="s">
        <v>4</v>
      </c>
      <c r="F7" s="197"/>
      <c r="G7" s="433" t="s">
        <v>5</v>
      </c>
      <c r="H7" s="433"/>
    </row>
    <row r="8" spans="1:11" ht="15.75" x14ac:dyDescent="0.25">
      <c r="A8" s="74"/>
      <c r="B8" s="72"/>
      <c r="C8" s="198" t="s">
        <v>1240</v>
      </c>
      <c r="D8" s="185"/>
      <c r="E8" s="198" t="s">
        <v>1198</v>
      </c>
      <c r="F8" s="198"/>
      <c r="G8" s="305" t="s">
        <v>6</v>
      </c>
      <c r="H8" s="306" t="s">
        <v>7</v>
      </c>
    </row>
    <row r="9" spans="1:11" ht="15.75" x14ac:dyDescent="0.25">
      <c r="A9" s="74"/>
      <c r="B9" s="72"/>
      <c r="C9" s="185"/>
      <c r="D9" s="185"/>
      <c r="E9" s="199"/>
      <c r="F9" s="199"/>
      <c r="G9" s="215"/>
      <c r="H9" s="189"/>
    </row>
    <row r="10" spans="1:11" ht="18" x14ac:dyDescent="0.25">
      <c r="A10" s="307"/>
      <c r="B10" s="308" t="s">
        <v>8</v>
      </c>
      <c r="C10" s="212"/>
      <c r="D10" s="212"/>
      <c r="E10" s="200"/>
      <c r="F10" s="200"/>
      <c r="G10" s="215"/>
      <c r="H10" s="189"/>
    </row>
    <row r="11" spans="1:11" ht="15.75" x14ac:dyDescent="0.25">
      <c r="A11" s="74"/>
      <c r="B11" s="74"/>
      <c r="C11" s="113"/>
      <c r="D11" s="113"/>
      <c r="E11" s="196"/>
      <c r="F11" s="196"/>
      <c r="G11" s="191"/>
      <c r="H11" s="188"/>
    </row>
    <row r="12" spans="1:11" ht="15.75" x14ac:dyDescent="0.25">
      <c r="A12" s="74"/>
      <c r="B12" s="72" t="s">
        <v>9</v>
      </c>
      <c r="C12" s="213">
        <f>SUM(C13:C16)</f>
        <v>4285558732.5100002</v>
      </c>
      <c r="D12" s="213"/>
      <c r="E12" s="201">
        <f>SUM(E13:E16)</f>
        <v>4324037361.6800003</v>
      </c>
      <c r="F12" s="201"/>
      <c r="G12" s="191">
        <f>+C12-E12</f>
        <v>-38478629.170000076</v>
      </c>
      <c r="H12" s="188">
        <f>+G12/E12</f>
        <v>-8.8987735191654628E-3</v>
      </c>
      <c r="J12">
        <f>+'ANEXO 2'!C13</f>
        <v>4285558732.5100002</v>
      </c>
      <c r="K12" s="288">
        <f>+C12-J12</f>
        <v>0</v>
      </c>
    </row>
    <row r="13" spans="1:11" ht="15.75" x14ac:dyDescent="0.25">
      <c r="A13" s="74">
        <v>11</v>
      </c>
      <c r="B13" s="74" t="s">
        <v>10</v>
      </c>
      <c r="C13" s="111">
        <f>IFERROR(VLOOKUP(A13,'BLCE JUL-26'!$A$10:$F$1048576,6,0),0)</f>
        <v>14888679.359999999</v>
      </c>
      <c r="D13" s="111"/>
      <c r="E13" s="111">
        <v>8154515.1500000004</v>
      </c>
      <c r="F13" s="179"/>
      <c r="G13" s="191">
        <f>+C13-E13</f>
        <v>6734164.209999999</v>
      </c>
      <c r="H13" s="188">
        <f t="shared" ref="H13:H16" si="0">+G13/E13</f>
        <v>0.82582030766108749</v>
      </c>
      <c r="K13" s="302"/>
    </row>
    <row r="14" spans="1:11" ht="15.75" x14ac:dyDescent="0.25">
      <c r="A14" s="74">
        <v>13</v>
      </c>
      <c r="B14" s="74" t="s">
        <v>11</v>
      </c>
      <c r="C14" s="111">
        <f>IFERROR(VLOOKUP(A14,'BLCE JUL-26'!$A$10:$F$1048576,6,0),0)</f>
        <v>3445961970.9200001</v>
      </c>
      <c r="D14" s="111"/>
      <c r="E14" s="111">
        <v>3446676744.0799999</v>
      </c>
      <c r="F14" s="179"/>
      <c r="G14" s="191">
        <f>+C14-E14</f>
        <v>-714773.15999984741</v>
      </c>
      <c r="H14" s="188">
        <f t="shared" si="0"/>
        <v>-2.073803878555015E-4</v>
      </c>
    </row>
    <row r="15" spans="1:11" ht="15.75" x14ac:dyDescent="0.25">
      <c r="A15" s="74">
        <v>15</v>
      </c>
      <c r="B15" s="74" t="s">
        <v>12</v>
      </c>
      <c r="C15" s="111">
        <f>IFERROR(VLOOKUP(A15,'BLCE JUL-26'!$A$10:$F$1048576,6,0),0)</f>
        <v>625071407.67999995</v>
      </c>
      <c r="D15" s="111"/>
      <c r="E15" s="111">
        <v>632105688.91999996</v>
      </c>
      <c r="F15" s="179"/>
      <c r="G15" s="191">
        <f>+C15-E15</f>
        <v>-7034281.2400000095</v>
      </c>
      <c r="H15" s="188">
        <f t="shared" si="0"/>
        <v>-1.1128330852422175E-2</v>
      </c>
    </row>
    <row r="16" spans="1:11" ht="15.75" x14ac:dyDescent="0.25">
      <c r="A16" s="74">
        <v>19</v>
      </c>
      <c r="B16" s="74" t="s">
        <v>13</v>
      </c>
      <c r="C16" s="111">
        <f>+'BLCE JUL-26'!F130+'BLCE JUL-26'!F133+'BLCE JUL-26'!F136</f>
        <v>199636674.54999998</v>
      </c>
      <c r="D16" s="111"/>
      <c r="E16" s="111">
        <v>237100413.53</v>
      </c>
      <c r="F16" s="179"/>
      <c r="G16" s="191">
        <f>+C16-E16</f>
        <v>-37463738.980000019</v>
      </c>
      <c r="H16" s="188">
        <f t="shared" si="0"/>
        <v>-0.1580079023154457</v>
      </c>
    </row>
    <row r="17" spans="1:12" ht="15.75" x14ac:dyDescent="0.25">
      <c r="A17" s="74"/>
      <c r="B17" s="74"/>
      <c r="C17" s="111"/>
      <c r="D17" s="111"/>
      <c r="E17" s="179"/>
      <c r="F17" s="179"/>
      <c r="G17" s="191"/>
      <c r="H17" s="188"/>
      <c r="J17" s="302"/>
    </row>
    <row r="18" spans="1:12" ht="15.75" x14ac:dyDescent="0.25">
      <c r="A18" s="74"/>
      <c r="B18" s="72" t="s">
        <v>14</v>
      </c>
      <c r="C18" s="213">
        <f>SUM(C19:C21)</f>
        <v>9665901281.8299999</v>
      </c>
      <c r="D18" s="213"/>
      <c r="E18" s="201">
        <f>SUM(E19:E21)</f>
        <v>9696521783.8299999</v>
      </c>
      <c r="F18" s="201"/>
      <c r="G18" s="215">
        <f>+C18-E18</f>
        <v>-30620502</v>
      </c>
      <c r="H18" s="189">
        <f>+G18/E18</f>
        <v>-3.1578851347565683E-3</v>
      </c>
    </row>
    <row r="19" spans="1:12" ht="15.75" x14ac:dyDescent="0.25">
      <c r="A19" s="74">
        <v>12</v>
      </c>
      <c r="B19" s="74" t="s">
        <v>15</v>
      </c>
      <c r="C19" s="111">
        <f>IFERROR(VLOOKUP(A19,'BLCE JUL-26'!$A$10:$F$1048576,6,0),0)</f>
        <v>1000</v>
      </c>
      <c r="D19" s="213"/>
      <c r="E19" s="111">
        <v>1000</v>
      </c>
      <c r="F19" s="179"/>
      <c r="G19" s="191">
        <f>+C19-E19</f>
        <v>0</v>
      </c>
      <c r="H19" s="188">
        <f t="shared" ref="H19:H21" si="1">+G19/E19</f>
        <v>0</v>
      </c>
    </row>
    <row r="20" spans="1:12" ht="15.75" x14ac:dyDescent="0.25">
      <c r="A20" s="74">
        <v>16</v>
      </c>
      <c r="B20" s="74" t="s">
        <v>16</v>
      </c>
      <c r="C20" s="111">
        <f>IFERROR(VLOOKUP(A20,'BLCE JUL-26'!$A$10:$F$1048576,6,0),0)</f>
        <v>9311402914.1800003</v>
      </c>
      <c r="D20" s="111"/>
      <c r="E20" s="111">
        <v>9334162819.1800003</v>
      </c>
      <c r="F20" s="179"/>
      <c r="G20" s="191">
        <f>+C20-E20</f>
        <v>-22759905</v>
      </c>
      <c r="H20" s="188">
        <f t="shared" si="1"/>
        <v>-2.4383445458260652E-3</v>
      </c>
    </row>
    <row r="21" spans="1:12" ht="15.75" x14ac:dyDescent="0.25">
      <c r="A21" s="74">
        <v>19</v>
      </c>
      <c r="B21" s="74" t="s">
        <v>13</v>
      </c>
      <c r="C21" s="111">
        <f>+'BLCE JUL-26'!F140+'BLCE JUL-26'!F147</f>
        <v>354497367.6500001</v>
      </c>
      <c r="D21" s="111"/>
      <c r="E21" s="111">
        <v>362357964.6500001</v>
      </c>
      <c r="F21" s="179"/>
      <c r="G21" s="191">
        <f>+C21-E21</f>
        <v>-7860597</v>
      </c>
      <c r="H21" s="188">
        <f t="shared" si="1"/>
        <v>-2.16929052672887E-2</v>
      </c>
      <c r="K21" s="302"/>
    </row>
    <row r="22" spans="1:12" ht="15.75" x14ac:dyDescent="0.25">
      <c r="A22" s="74"/>
      <c r="B22" s="74"/>
      <c r="C22" s="111"/>
      <c r="D22" s="111"/>
      <c r="E22" s="179"/>
      <c r="F22" s="179"/>
      <c r="G22" s="191"/>
      <c r="H22" s="188"/>
    </row>
    <row r="23" spans="1:12" ht="16.5" thickBot="1" x14ac:dyDescent="0.3">
      <c r="A23" s="74"/>
      <c r="B23" s="309" t="s">
        <v>17</v>
      </c>
      <c r="C23" s="1">
        <f>+C12+C18</f>
        <v>13951460014.34</v>
      </c>
      <c r="D23" s="214"/>
      <c r="E23" s="177">
        <f>+E12+E18</f>
        <v>14020559145.51</v>
      </c>
      <c r="F23" s="201"/>
      <c r="G23" s="194">
        <f>+C23-E23</f>
        <v>-69099131.170000076</v>
      </c>
      <c r="H23" s="195">
        <f>+G23/E23</f>
        <v>-4.9284147980737745E-3</v>
      </c>
      <c r="J23" s="302">
        <f>+'ANEXO 2'!C75</f>
        <v>13951460014.339998</v>
      </c>
      <c r="K23" s="302">
        <f>+C23-J23</f>
        <v>0</v>
      </c>
    </row>
    <row r="24" spans="1:12" ht="16.5" thickTop="1" x14ac:dyDescent="0.25">
      <c r="A24" s="74"/>
      <c r="B24" s="74"/>
      <c r="C24" s="111"/>
      <c r="D24" s="111"/>
      <c r="E24" s="179"/>
      <c r="F24" s="179"/>
      <c r="G24" s="191"/>
      <c r="H24" s="188"/>
    </row>
    <row r="25" spans="1:12" ht="15.75" x14ac:dyDescent="0.25">
      <c r="A25" s="74"/>
      <c r="B25" s="310" t="s">
        <v>18</v>
      </c>
      <c r="C25" s="111"/>
      <c r="D25" s="111"/>
      <c r="E25" s="179"/>
      <c r="F25" s="179"/>
      <c r="G25" s="191"/>
      <c r="H25" s="188"/>
      <c r="L25" s="292"/>
    </row>
    <row r="26" spans="1:12" ht="15.75" x14ac:dyDescent="0.25">
      <c r="A26" s="74"/>
      <c r="B26" s="310"/>
      <c r="C26" s="111"/>
      <c r="D26" s="111"/>
      <c r="E26" s="179"/>
      <c r="F26" s="179"/>
      <c r="G26" s="191"/>
      <c r="H26" s="188"/>
    </row>
    <row r="27" spans="1:12" ht="15.75" x14ac:dyDescent="0.25">
      <c r="A27" s="74">
        <v>81</v>
      </c>
      <c r="B27" s="74" t="s">
        <v>19</v>
      </c>
      <c r="C27" s="111">
        <f>IFERROR(VLOOKUP(A27,'BLCE JUL-26'!$A$10:$F$1048576,6,0),0)</f>
        <v>0</v>
      </c>
      <c r="D27" s="111"/>
      <c r="E27" s="111">
        <v>0</v>
      </c>
      <c r="F27" s="179"/>
      <c r="G27" s="191">
        <f>+C27-E27</f>
        <v>0</v>
      </c>
      <c r="H27" s="188">
        <v>0</v>
      </c>
    </row>
    <row r="28" spans="1:12" ht="15.75" x14ac:dyDescent="0.25">
      <c r="A28" s="74">
        <v>83</v>
      </c>
      <c r="B28" s="74" t="s">
        <v>20</v>
      </c>
      <c r="C28" s="111">
        <f>IFERROR(VLOOKUP(A28,'BLCE JUL-26'!$A$10:$F$1048576,6,0),0)</f>
        <v>1216489675.4400001</v>
      </c>
      <c r="D28" s="111"/>
      <c r="E28" s="111">
        <v>1212832370.8399999</v>
      </c>
      <c r="F28" s="179"/>
      <c r="G28" s="191">
        <f>+C28-E28</f>
        <v>3657304.6000001431</v>
      </c>
      <c r="H28" s="188">
        <f>+G28/E28</f>
        <v>3.0155070790756659E-3</v>
      </c>
      <c r="K28" s="302"/>
    </row>
    <row r="29" spans="1:12" x14ac:dyDescent="0.25">
      <c r="A29" s="114"/>
      <c r="B29" s="114"/>
      <c r="C29" s="114"/>
      <c r="D29" s="114"/>
      <c r="E29" s="178"/>
      <c r="F29" s="178"/>
      <c r="G29" s="191"/>
      <c r="H29" s="188"/>
    </row>
    <row r="30" spans="1:12" ht="15.75" x14ac:dyDescent="0.25">
      <c r="A30" s="311"/>
      <c r="B30" s="310" t="s">
        <v>21</v>
      </c>
      <c r="C30" s="312"/>
      <c r="D30" s="312"/>
      <c r="E30" s="202"/>
      <c r="F30" s="202"/>
      <c r="G30" s="191"/>
      <c r="H30" s="188"/>
    </row>
    <row r="31" spans="1:12" ht="15.75" x14ac:dyDescent="0.25">
      <c r="A31" s="74"/>
      <c r="B31" s="313"/>
      <c r="C31" s="111"/>
      <c r="D31" s="111"/>
      <c r="E31" s="179"/>
      <c r="F31" s="179"/>
      <c r="G31" s="191"/>
      <c r="H31" s="188"/>
    </row>
    <row r="32" spans="1:12" ht="15.75" x14ac:dyDescent="0.25">
      <c r="A32" s="74">
        <v>89</v>
      </c>
      <c r="B32" s="74" t="s">
        <v>22</v>
      </c>
      <c r="C32" s="111">
        <f>IFERROR(VLOOKUP(A32,'BLCE JUL-26'!$A$10:$F$1048576,6,0),0)</f>
        <v>-1216489675.4400001</v>
      </c>
      <c r="D32" s="111"/>
      <c r="E32" s="111">
        <v>-1212832370.8399999</v>
      </c>
      <c r="F32" s="179"/>
      <c r="G32" s="191">
        <f>+C32-E32</f>
        <v>-3657304.6000001431</v>
      </c>
      <c r="H32" s="188">
        <f>+G32/E32</f>
        <v>3.0155070790756659E-3</v>
      </c>
      <c r="K32" s="302"/>
    </row>
    <row r="33" spans="1:12" ht="15.75" x14ac:dyDescent="0.25">
      <c r="A33" s="74"/>
      <c r="B33" s="74"/>
      <c r="C33" s="111"/>
      <c r="D33" s="111"/>
      <c r="E33" s="179"/>
      <c r="F33" s="179"/>
      <c r="G33" s="191"/>
      <c r="H33" s="188"/>
    </row>
    <row r="34" spans="1:12" x14ac:dyDescent="0.25">
      <c r="A34" s="114"/>
      <c r="B34" s="114"/>
      <c r="C34" s="114"/>
      <c r="D34" s="114"/>
      <c r="E34" s="178"/>
      <c r="F34" s="178"/>
      <c r="G34" s="191"/>
      <c r="H34" s="188"/>
    </row>
    <row r="35" spans="1:12" ht="15.75" x14ac:dyDescent="0.25">
      <c r="A35" s="314"/>
      <c r="B35" s="268" t="s">
        <v>23</v>
      </c>
      <c r="C35" s="212"/>
      <c r="D35" s="212"/>
      <c r="E35" s="200"/>
      <c r="F35" s="200"/>
      <c r="G35" s="191"/>
      <c r="H35" s="188"/>
    </row>
    <row r="36" spans="1:12" ht="15.75" x14ac:dyDescent="0.25">
      <c r="A36" s="211"/>
      <c r="B36" s="262"/>
      <c r="C36" s="113"/>
      <c r="D36" s="113"/>
      <c r="E36" s="196"/>
      <c r="F36" s="196"/>
      <c r="G36" s="315"/>
      <c r="H36" s="190"/>
    </row>
    <row r="37" spans="1:12" ht="15.75" x14ac:dyDescent="0.25">
      <c r="A37" s="211"/>
      <c r="B37" s="268" t="s">
        <v>9</v>
      </c>
      <c r="C37" s="213">
        <f>+C38+C39</f>
        <v>1403505800.1999998</v>
      </c>
      <c r="D37" s="213"/>
      <c r="E37" s="201">
        <f>+E38+E39</f>
        <v>1551087360.05</v>
      </c>
      <c r="F37" s="201"/>
      <c r="G37" s="215">
        <f>+C37-E37</f>
        <v>-147581559.85000014</v>
      </c>
      <c r="H37" s="189">
        <f>+G37/E37</f>
        <v>-9.5147161695162547E-2</v>
      </c>
      <c r="J37" s="303">
        <f>+'ANEXO 2'!C100</f>
        <v>1403505800.1999998</v>
      </c>
      <c r="K37" s="302">
        <f>+J37-C37</f>
        <v>0</v>
      </c>
    </row>
    <row r="38" spans="1:12" x14ac:dyDescent="0.25">
      <c r="A38" s="112">
        <v>24</v>
      </c>
      <c r="B38" s="113" t="s">
        <v>24</v>
      </c>
      <c r="C38" s="111">
        <f>IFERROR(VLOOKUP(A38,'BLCE JUL-26'!$A$10:$F$1048576,6,0),0)</f>
        <v>646378502.90999997</v>
      </c>
      <c r="D38" s="111"/>
      <c r="E38" s="111">
        <v>656986723.75999999</v>
      </c>
      <c r="F38" s="179"/>
      <c r="G38" s="191">
        <f>+C38-E38</f>
        <v>-10608220.850000024</v>
      </c>
      <c r="H38" s="188">
        <f>+G38/E38</f>
        <v>-1.614678115455382E-2</v>
      </c>
      <c r="K38" s="288"/>
    </row>
    <row r="39" spans="1:12" x14ac:dyDescent="0.25">
      <c r="A39" s="112">
        <v>25</v>
      </c>
      <c r="B39" s="113" t="s">
        <v>25</v>
      </c>
      <c r="C39" s="111">
        <f>IFERROR(VLOOKUP(A39,'BLCE JUL-26'!$A$10:$F$1048576,6,0),0)</f>
        <v>757127297.28999996</v>
      </c>
      <c r="D39" s="111"/>
      <c r="E39" s="111">
        <v>894100636.28999996</v>
      </c>
      <c r="F39" s="179"/>
      <c r="G39" s="191">
        <f>+C39-E39</f>
        <v>-136973339</v>
      </c>
      <c r="H39" s="188">
        <f>+G39/E39</f>
        <v>-0.15319678058653449</v>
      </c>
      <c r="K39" s="288"/>
    </row>
    <row r="40" spans="1:12" ht="15.75" x14ac:dyDescent="0.25">
      <c r="A40" s="316"/>
      <c r="B40" s="316"/>
      <c r="C40" s="317"/>
      <c r="D40" s="111"/>
      <c r="E40" s="179"/>
      <c r="F40" s="179"/>
      <c r="G40" s="191"/>
      <c r="H40" s="188"/>
    </row>
    <row r="41" spans="1:12" ht="15.75" x14ac:dyDescent="0.25">
      <c r="A41" s="112"/>
      <c r="B41" s="72" t="s">
        <v>14</v>
      </c>
      <c r="C41" s="213">
        <f>+C42</f>
        <v>0</v>
      </c>
      <c r="D41" s="213"/>
      <c r="E41" s="201">
        <f>+E42</f>
        <v>0</v>
      </c>
      <c r="F41" s="201"/>
      <c r="G41" s="215">
        <f>+C41-E41</f>
        <v>0</v>
      </c>
      <c r="H41" s="189" t="e">
        <f>+G41/E41</f>
        <v>#DIV/0!</v>
      </c>
      <c r="J41">
        <f>+'ANEXO 2'!C120</f>
        <v>0</v>
      </c>
      <c r="K41" s="288">
        <f>+C41-J41</f>
        <v>0</v>
      </c>
    </row>
    <row r="42" spans="1:12" ht="15.75" x14ac:dyDescent="0.25">
      <c r="A42" s="112">
        <v>27</v>
      </c>
      <c r="B42" s="113" t="s">
        <v>26</v>
      </c>
      <c r="C42" s="111">
        <f>IFERROR(VLOOKUP(A42,'BLCE JUL-26'!$A$10:$F$1048576,6,0),0)</f>
        <v>0</v>
      </c>
      <c r="D42" s="213"/>
      <c r="E42" s="111">
        <v>0</v>
      </c>
      <c r="F42" s="179"/>
      <c r="G42" s="191">
        <f>+C42-E42</f>
        <v>0</v>
      </c>
      <c r="H42" s="188" t="e">
        <f>+G42/E42</f>
        <v>#DIV/0!</v>
      </c>
    </row>
    <row r="43" spans="1:12" ht="15.75" x14ac:dyDescent="0.25">
      <c r="A43" s="112"/>
      <c r="B43" s="262"/>
      <c r="C43" s="111"/>
      <c r="D43" s="111"/>
      <c r="E43" s="179"/>
      <c r="F43" s="179"/>
      <c r="G43" s="191"/>
      <c r="H43" s="188"/>
    </row>
    <row r="44" spans="1:12" ht="16.5" thickBot="1" x14ac:dyDescent="0.3">
      <c r="A44" s="114"/>
      <c r="B44" s="216" t="s">
        <v>27</v>
      </c>
      <c r="C44" s="1">
        <f>+C37+C41</f>
        <v>1403505800.1999998</v>
      </c>
      <c r="D44" s="214"/>
      <c r="E44" s="177">
        <f>+E37+E41</f>
        <v>1551087360.05</v>
      </c>
      <c r="F44" s="201"/>
      <c r="G44" s="194">
        <f>+C44-E44</f>
        <v>-147581559.85000014</v>
      </c>
      <c r="H44" s="195">
        <f>+G44/E44</f>
        <v>-9.5147161695162547E-2</v>
      </c>
      <c r="J44">
        <f>+'ANEXO 2'!C129</f>
        <v>1403505800.1999998</v>
      </c>
      <c r="K44" s="288">
        <f>+C44-J44</f>
        <v>0</v>
      </c>
      <c r="L44" s="288">
        <f>+C44-J44</f>
        <v>0</v>
      </c>
    </row>
    <row r="45" spans="1:12" ht="16.5" thickTop="1" x14ac:dyDescent="0.25">
      <c r="A45" s="114"/>
      <c r="B45" s="216"/>
      <c r="C45" s="213"/>
      <c r="D45" s="214"/>
      <c r="E45" s="201"/>
      <c r="F45" s="201"/>
      <c r="G45" s="215"/>
      <c r="H45" s="189"/>
    </row>
    <row r="46" spans="1:12" x14ac:dyDescent="0.25">
      <c r="A46" s="114"/>
      <c r="B46" s="114"/>
      <c r="C46" s="114"/>
      <c r="D46" s="114"/>
      <c r="E46" s="178"/>
      <c r="F46" s="178"/>
      <c r="G46" s="191"/>
      <c r="H46" s="188"/>
    </row>
    <row r="47" spans="1:12" ht="15.75" x14ac:dyDescent="0.25">
      <c r="A47" s="112"/>
      <c r="B47" s="268" t="s">
        <v>28</v>
      </c>
      <c r="C47" s="111"/>
      <c r="D47" s="111"/>
      <c r="E47" s="179"/>
      <c r="F47" s="179"/>
      <c r="G47" s="191"/>
      <c r="H47" s="188"/>
    </row>
    <row r="48" spans="1:12" ht="15.75" x14ac:dyDescent="0.25">
      <c r="A48" s="112"/>
      <c r="B48" s="262"/>
      <c r="C48" s="111"/>
      <c r="D48" s="111"/>
      <c r="E48" s="179"/>
      <c r="F48" s="179"/>
      <c r="G48" s="191"/>
      <c r="H48" s="188"/>
    </row>
    <row r="49" spans="1:16" x14ac:dyDescent="0.25">
      <c r="A49" s="112">
        <v>31</v>
      </c>
      <c r="B49" s="318" t="s">
        <v>29</v>
      </c>
      <c r="C49" s="111">
        <f>IFERROR(VLOOKUP(A49,'BLCE JUL-26'!$A$10:$F$1048576,6,0),0)+'ANEXO 3'!C55</f>
        <v>12547954214.139999</v>
      </c>
      <c r="D49" s="111"/>
      <c r="E49" s="111">
        <v>12469471785.460001</v>
      </c>
      <c r="F49" s="179"/>
      <c r="G49" s="191">
        <f>+C49-E49</f>
        <v>78482428.679998398</v>
      </c>
      <c r="H49" s="188">
        <f>+G49/E49</f>
        <v>6.2939657774046739E-3</v>
      </c>
      <c r="K49" s="302"/>
      <c r="L49" s="302"/>
    </row>
    <row r="50" spans="1:16" x14ac:dyDescent="0.25">
      <c r="A50" s="211"/>
      <c r="B50" s="113"/>
      <c r="C50" s="111"/>
      <c r="D50" s="111"/>
      <c r="E50" s="179"/>
      <c r="F50" s="179"/>
      <c r="G50" s="191"/>
      <c r="H50" s="188"/>
      <c r="O50" s="292"/>
    </row>
    <row r="51" spans="1:16" ht="16.5" thickBot="1" x14ac:dyDescent="0.3">
      <c r="A51" s="211"/>
      <c r="B51" s="212" t="s">
        <v>30</v>
      </c>
      <c r="C51" s="1">
        <f>+C49</f>
        <v>12547954214.139999</v>
      </c>
      <c r="D51" s="214"/>
      <c r="E51" s="177">
        <f>+E49</f>
        <v>12469471785.460001</v>
      </c>
      <c r="F51" s="201"/>
      <c r="G51" s="194">
        <f>+C51-E51</f>
        <v>78482428.679998398</v>
      </c>
      <c r="H51" s="195">
        <f>+G51/E51</f>
        <v>6.2939657774046739E-3</v>
      </c>
      <c r="J51">
        <f>+'ANEXO 2'!C142</f>
        <v>12547954214.139999</v>
      </c>
      <c r="K51" s="288">
        <f>+C51-J51</f>
        <v>0</v>
      </c>
      <c r="L51" s="288">
        <f>+C51-J51</f>
        <v>0</v>
      </c>
    </row>
    <row r="52" spans="1:16" ht="16.5" thickTop="1" x14ac:dyDescent="0.25">
      <c r="A52" s="211"/>
      <c r="B52" s="212"/>
      <c r="C52" s="213"/>
      <c r="D52" s="214"/>
      <c r="E52" s="201"/>
      <c r="F52" s="201"/>
      <c r="G52" s="215"/>
      <c r="H52" s="189"/>
      <c r="P52" s="288"/>
    </row>
    <row r="53" spans="1:16" ht="15.75" x14ac:dyDescent="0.25">
      <c r="A53" s="211"/>
      <c r="B53" s="268"/>
      <c r="C53" s="213"/>
      <c r="D53" s="214"/>
      <c r="E53" s="201"/>
      <c r="F53" s="201"/>
      <c r="G53" s="191"/>
      <c r="H53" s="188"/>
    </row>
    <row r="54" spans="1:16" s="93" customFormat="1" ht="19.5" thickBot="1" x14ac:dyDescent="0.35">
      <c r="A54" s="217"/>
      <c r="B54" s="218" t="s">
        <v>31</v>
      </c>
      <c r="C54" s="206">
        <f>+C44+C51</f>
        <v>13951460014.34</v>
      </c>
      <c r="D54" s="220"/>
      <c r="E54" s="207">
        <f>+E44+E51</f>
        <v>14020559145.51</v>
      </c>
      <c r="F54" s="208"/>
      <c r="G54" s="209">
        <f>+C54-E54</f>
        <v>-69099131.170000076</v>
      </c>
      <c r="H54" s="210">
        <f>+G54/E54</f>
        <v>-4.9284147980737745E-3</v>
      </c>
      <c r="J54" s="378">
        <f>+C54-C23</f>
        <v>0</v>
      </c>
      <c r="K54" s="289"/>
      <c r="L54" s="289"/>
      <c r="M54" s="289"/>
      <c r="N54" s="290"/>
    </row>
    <row r="55" spans="1:16" s="93" customFormat="1" ht="19.5" thickTop="1" x14ac:dyDescent="0.3">
      <c r="A55" s="217"/>
      <c r="B55" s="218"/>
      <c r="C55" s="219"/>
      <c r="D55" s="220"/>
      <c r="E55" s="208"/>
      <c r="F55" s="208"/>
      <c r="G55" s="221"/>
      <c r="H55" s="222"/>
    </row>
    <row r="56" spans="1:16" x14ac:dyDescent="0.25">
      <c r="A56" s="211"/>
      <c r="B56" s="113"/>
      <c r="C56" s="111"/>
      <c r="D56" s="111"/>
      <c r="E56" s="179"/>
      <c r="F56" s="179"/>
      <c r="G56" s="191"/>
      <c r="H56" s="188"/>
      <c r="N56" s="292"/>
    </row>
    <row r="57" spans="1:16" ht="15.75" x14ac:dyDescent="0.25">
      <c r="A57" s="319"/>
      <c r="B57" s="320" t="s">
        <v>32</v>
      </c>
      <c r="C57" s="321">
        <f>+C58+C61</f>
        <v>0</v>
      </c>
      <c r="D57" s="321"/>
      <c r="E57" s="203">
        <f>+E58+E61</f>
        <v>0</v>
      </c>
      <c r="F57" s="203"/>
      <c r="G57" s="191">
        <f>+C57-E57</f>
        <v>0</v>
      </c>
      <c r="H57" s="189">
        <v>0</v>
      </c>
    </row>
    <row r="58" spans="1:16" x14ac:dyDescent="0.25">
      <c r="A58" s="118">
        <v>91</v>
      </c>
      <c r="B58" s="113" t="s">
        <v>33</v>
      </c>
      <c r="C58" s="111">
        <f>IFERROR(VLOOKUP(A58,'BLCE JUL-26'!$A$10:$F$1048576,6,0),0)</f>
        <v>0</v>
      </c>
      <c r="D58" s="111"/>
      <c r="E58" s="179">
        <v>0</v>
      </c>
      <c r="F58" s="179"/>
      <c r="G58" s="191">
        <f>+C58-E58</f>
        <v>0</v>
      </c>
      <c r="H58" s="188">
        <v>0</v>
      </c>
    </row>
    <row r="59" spans="1:16" x14ac:dyDescent="0.25">
      <c r="A59" s="118"/>
      <c r="B59" s="113"/>
      <c r="C59" s="111"/>
      <c r="D59" s="111"/>
      <c r="E59" s="179"/>
      <c r="F59" s="179"/>
      <c r="G59" s="191"/>
      <c r="H59" s="188"/>
    </row>
    <row r="60" spans="1:16" ht="15.75" x14ac:dyDescent="0.25">
      <c r="A60" s="118"/>
      <c r="B60" s="320" t="s">
        <v>34</v>
      </c>
      <c r="C60" s="321"/>
      <c r="D60" s="321"/>
      <c r="E60" s="203"/>
      <c r="F60" s="203"/>
      <c r="G60" s="191"/>
      <c r="H60" s="188"/>
      <c r="L60" s="292"/>
    </row>
    <row r="61" spans="1:16" x14ac:dyDescent="0.25">
      <c r="A61" s="118">
        <v>99</v>
      </c>
      <c r="B61" s="113" t="s">
        <v>35</v>
      </c>
      <c r="C61" s="111">
        <f>IFERROR(VLOOKUP(A61,'BLCE JUL-26'!$A$10:$F$1048576,6,0),0)</f>
        <v>0</v>
      </c>
      <c r="D61" s="111"/>
      <c r="E61" s="179">
        <v>0</v>
      </c>
      <c r="F61" s="179"/>
      <c r="G61" s="191">
        <f>+C61-E61</f>
        <v>0</v>
      </c>
      <c r="H61" s="188">
        <v>0</v>
      </c>
    </row>
    <row r="62" spans="1:16" x14ac:dyDescent="0.25">
      <c r="A62" s="114"/>
      <c r="B62" s="114"/>
      <c r="C62" s="114"/>
      <c r="D62" s="114"/>
      <c r="E62" s="178"/>
      <c r="F62" s="178"/>
      <c r="G62" s="191"/>
      <c r="H62" s="188"/>
    </row>
    <row r="63" spans="1:16" x14ac:dyDescent="0.25">
      <c r="A63" s="434"/>
      <c r="B63" s="434"/>
      <c r="C63" s="434"/>
      <c r="D63" s="434"/>
      <c r="E63" s="434"/>
      <c r="F63" s="434"/>
      <c r="G63" s="434"/>
      <c r="H63" s="434"/>
    </row>
    <row r="64" spans="1:16" x14ac:dyDescent="0.25">
      <c r="A64" s="434"/>
      <c r="B64" s="434"/>
      <c r="C64" s="434"/>
      <c r="D64" s="434"/>
      <c r="E64" s="434"/>
      <c r="F64" s="434"/>
      <c r="G64" s="434"/>
      <c r="H64" s="434"/>
    </row>
    <row r="65" spans="1:10" x14ac:dyDescent="0.25">
      <c r="A65" s="434"/>
      <c r="B65" s="434"/>
      <c r="C65" s="434"/>
      <c r="D65" s="434"/>
      <c r="E65" s="434"/>
      <c r="F65" s="434"/>
      <c r="G65" s="434"/>
      <c r="H65" s="434"/>
    </row>
    <row r="66" spans="1:10" s="38" customFormat="1" ht="15.75" x14ac:dyDescent="0.25">
      <c r="A66" s="426" t="s">
        <v>1077</v>
      </c>
      <c r="B66" s="426"/>
      <c r="C66" s="426"/>
      <c r="D66" s="426" t="s">
        <v>37</v>
      </c>
      <c r="E66" s="427"/>
      <c r="F66" s="427"/>
      <c r="G66" s="427"/>
      <c r="H66" s="427"/>
    </row>
    <row r="67" spans="1:10" s="38" customFormat="1" x14ac:dyDescent="0.2">
      <c r="A67" s="428" t="s">
        <v>1078</v>
      </c>
      <c r="B67" s="427"/>
      <c r="C67" s="427"/>
      <c r="D67" s="427" t="s">
        <v>38</v>
      </c>
      <c r="E67" s="427"/>
      <c r="F67" s="427"/>
      <c r="G67" s="427"/>
      <c r="H67" s="427"/>
    </row>
    <row r="68" spans="1:10" s="38" customFormat="1" x14ac:dyDescent="0.2">
      <c r="A68" s="428" t="s">
        <v>39</v>
      </c>
      <c r="B68" s="427"/>
      <c r="C68" s="427"/>
      <c r="D68" s="427" t="s">
        <v>40</v>
      </c>
      <c r="E68" s="427"/>
      <c r="F68" s="427"/>
      <c r="G68" s="427"/>
      <c r="H68" s="427"/>
    </row>
    <row r="69" spans="1:10" s="38" customFormat="1" x14ac:dyDescent="0.2">
      <c r="A69" s="427"/>
      <c r="B69" s="427"/>
      <c r="C69" s="427"/>
      <c r="D69" s="427" t="s">
        <v>41</v>
      </c>
      <c r="E69" s="427"/>
      <c r="F69" s="427"/>
      <c r="G69" s="427"/>
      <c r="H69" s="427"/>
    </row>
    <row r="70" spans="1:10" s="205" customFormat="1" ht="15.75" x14ac:dyDescent="0.25">
      <c r="A70" s="204"/>
      <c r="B70" s="204"/>
      <c r="C70" s="204"/>
      <c r="D70" s="204"/>
      <c r="E70" s="204"/>
      <c r="F70" s="204"/>
      <c r="G70" s="204"/>
      <c r="H70" s="204"/>
    </row>
    <row r="71" spans="1:10" s="205" customFormat="1" ht="15.75" x14ac:dyDescent="0.25">
      <c r="A71" s="204"/>
      <c r="B71" s="204"/>
      <c r="C71" s="204"/>
      <c r="D71" s="204"/>
      <c r="E71" s="204"/>
      <c r="F71" s="204"/>
      <c r="G71" s="204"/>
      <c r="H71" s="204"/>
    </row>
    <row r="72" spans="1:10" s="205" customFormat="1" ht="15.75" x14ac:dyDescent="0.25">
      <c r="A72" s="204"/>
      <c r="B72" s="204"/>
      <c r="C72" s="204"/>
      <c r="D72" s="204"/>
      <c r="E72" s="204"/>
      <c r="F72" s="204"/>
      <c r="G72" s="204"/>
      <c r="H72" s="204"/>
      <c r="J72" s="411">
        <f>+C54-C23</f>
        <v>0</v>
      </c>
    </row>
    <row r="73" spans="1:10" s="205" customFormat="1" ht="15.75" x14ac:dyDescent="0.25">
      <c r="A73" s="204"/>
      <c r="B73" s="204"/>
      <c r="C73" s="204"/>
      <c r="D73" s="204"/>
      <c r="E73" s="204"/>
      <c r="F73" s="204"/>
      <c r="G73" s="204"/>
      <c r="H73" s="204"/>
    </row>
    <row r="74" spans="1:10" s="205" customFormat="1" ht="15.75" x14ac:dyDescent="0.25">
      <c r="A74" s="435" t="s">
        <v>42</v>
      </c>
      <c r="B74" s="426"/>
      <c r="C74" s="426"/>
      <c r="D74" s="426"/>
      <c r="E74" s="426"/>
      <c r="F74" s="426"/>
      <c r="G74" s="426"/>
      <c r="H74" s="426"/>
    </row>
    <row r="75" spans="1:10" s="205" customFormat="1" ht="15.75" x14ac:dyDescent="0.25">
      <c r="A75" s="428" t="s">
        <v>43</v>
      </c>
      <c r="B75" s="427"/>
      <c r="C75" s="427"/>
      <c r="D75" s="427"/>
      <c r="E75" s="427"/>
      <c r="F75" s="427"/>
      <c r="G75" s="427"/>
      <c r="H75" s="427"/>
    </row>
    <row r="76" spans="1:10" s="205" customFormat="1" ht="15.75" x14ac:dyDescent="0.25">
      <c r="A76" s="428" t="s">
        <v>1241</v>
      </c>
      <c r="B76" s="427"/>
      <c r="C76" s="427"/>
      <c r="D76" s="427"/>
      <c r="E76" s="427"/>
      <c r="F76" s="427"/>
      <c r="G76" s="427"/>
      <c r="H76" s="427"/>
    </row>
    <row r="77" spans="1:10" x14ac:dyDescent="0.25">
      <c r="A77" s="432"/>
      <c r="B77" s="432"/>
      <c r="C77" s="432"/>
      <c r="D77" s="432"/>
      <c r="E77" s="432"/>
      <c r="F77" s="432"/>
      <c r="G77" s="432"/>
      <c r="H77" s="432"/>
    </row>
    <row r="78" spans="1:10" ht="92.25" customHeight="1" x14ac:dyDescent="0.25">
      <c r="A78" s="429" t="s">
        <v>44</v>
      </c>
      <c r="B78" s="430"/>
      <c r="C78" s="430"/>
      <c r="D78" s="430"/>
      <c r="E78" s="430"/>
      <c r="F78" s="430"/>
      <c r="G78" s="430"/>
      <c r="H78" s="430"/>
    </row>
    <row r="82" spans="3:5" x14ac:dyDescent="0.25">
      <c r="C82" s="302">
        <f>+C23-C44-C51</f>
        <v>0</v>
      </c>
      <c r="E82" s="302">
        <f>+E23-E44-E51</f>
        <v>0</v>
      </c>
    </row>
  </sheetData>
  <sheetProtection algorithmName="SHA-512" hashValue="lhOSwYBEDVnMV6Nj+yPNTy2NnKbqgbQJCJjli1uHfWkWK91u6UO7JhicoraAJ8cggR1lQ3EMO/fwWfvbtU5PbQ==" saltValue="KnxiAYo1ZC+S478YDNaQ5Q==" spinCount="100000" sheet="1" objects="1" scenarios="1"/>
  <mergeCells count="25">
    <mergeCell ref="A78:H78"/>
    <mergeCell ref="A1:H1"/>
    <mergeCell ref="A2:H2"/>
    <mergeCell ref="A3:H3"/>
    <mergeCell ref="A4:H4"/>
    <mergeCell ref="A5:H5"/>
    <mergeCell ref="A77:H77"/>
    <mergeCell ref="G7:H7"/>
    <mergeCell ref="A63:C63"/>
    <mergeCell ref="D63:H63"/>
    <mergeCell ref="A64:C64"/>
    <mergeCell ref="D64:H64"/>
    <mergeCell ref="A65:C65"/>
    <mergeCell ref="D65:H65"/>
    <mergeCell ref="A66:C66"/>
    <mergeCell ref="A74:H74"/>
    <mergeCell ref="D66:H66"/>
    <mergeCell ref="A67:C67"/>
    <mergeCell ref="A75:H75"/>
    <mergeCell ref="A76:H76"/>
    <mergeCell ref="D67:H67"/>
    <mergeCell ref="A68:C68"/>
    <mergeCell ref="D68:H68"/>
    <mergeCell ref="A69:C69"/>
    <mergeCell ref="D69:H69"/>
  </mergeCells>
  <printOptions horizontalCentered="1" verticalCentered="1"/>
  <pageMargins left="0.51181102362204722" right="0.51181102362204722" top="0.74803149606299213" bottom="0.74803149606299213" header="0" footer="0"/>
  <pageSetup scale="5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7030A0"/>
  </sheetPr>
  <dimension ref="A1:V1073"/>
  <sheetViews>
    <sheetView view="pageBreakPreview" zoomScale="85" zoomScaleNormal="100" zoomScaleSheetLayoutView="85" workbookViewId="0">
      <selection activeCell="A4" sqref="A4:H4"/>
    </sheetView>
  </sheetViews>
  <sheetFormatPr baseColWidth="10" defaultColWidth="14.42578125" defaultRowHeight="15.75" x14ac:dyDescent="0.25"/>
  <cols>
    <col min="1" max="1" width="7.28515625" style="155" customWidth="1"/>
    <col min="2" max="2" width="71.28515625" style="155" customWidth="1"/>
    <col min="3" max="3" width="24.7109375" style="155" bestFit="1" customWidth="1"/>
    <col min="4" max="4" width="4.28515625" style="155" customWidth="1"/>
    <col min="5" max="5" width="24.7109375" style="155" customWidth="1"/>
    <col min="6" max="6" width="6.85546875" style="155" customWidth="1"/>
    <col min="7" max="7" width="26.7109375" style="228" customWidth="1"/>
    <col min="8" max="8" width="23.5703125" style="229" customWidth="1"/>
    <col min="9" max="9" width="17.85546875" customWidth="1"/>
    <col min="10" max="10" width="19.28515625" customWidth="1"/>
    <col min="11" max="11" width="18.85546875" bestFit="1" customWidth="1"/>
    <col min="12" max="12" width="17.5703125" customWidth="1"/>
    <col min="13" max="22" width="10.7109375" customWidth="1"/>
  </cols>
  <sheetData>
    <row r="1" spans="1:22" x14ac:dyDescent="0.25">
      <c r="A1" s="440" t="s">
        <v>45</v>
      </c>
      <c r="B1" s="439"/>
      <c r="C1" s="439"/>
      <c r="D1" s="439"/>
      <c r="E1" s="439"/>
      <c r="F1" s="439"/>
      <c r="G1" s="439"/>
      <c r="H1" s="439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x14ac:dyDescent="0.25">
      <c r="A2" s="440" t="s">
        <v>1</v>
      </c>
      <c r="B2" s="439"/>
      <c r="C2" s="439"/>
      <c r="D2" s="439"/>
      <c r="E2" s="439"/>
      <c r="F2" s="439"/>
      <c r="G2" s="439"/>
      <c r="H2" s="439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x14ac:dyDescent="0.25">
      <c r="A3" s="440" t="str">
        <f>+'ANEXO 1'!A3:H3</f>
        <v>ESTADO DE SITUACIÓN FINANCIERA COMPARATIVO</v>
      </c>
      <c r="B3" s="439"/>
      <c r="C3" s="439"/>
      <c r="D3" s="439"/>
      <c r="E3" s="439"/>
      <c r="F3" s="439"/>
      <c r="G3" s="439"/>
      <c r="H3" s="439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</row>
    <row r="4" spans="1:22" x14ac:dyDescent="0.25">
      <c r="A4" s="440" t="str">
        <f>+'ANEXO 1'!A4:H4</f>
        <v>POR LOS MESES TERMINADOS A 31 DE JULIO DE 2026 Y 30 DE JUNIO DE 2026</v>
      </c>
      <c r="B4" s="439"/>
      <c r="C4" s="439"/>
      <c r="D4" s="439"/>
      <c r="E4" s="439"/>
      <c r="F4" s="439"/>
      <c r="G4" s="439"/>
      <c r="H4" s="439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</row>
    <row r="5" spans="1:22" x14ac:dyDescent="0.25">
      <c r="A5" s="440" t="s">
        <v>3</v>
      </c>
      <c r="B5" s="439"/>
      <c r="C5" s="439"/>
      <c r="D5" s="439"/>
      <c r="E5" s="439"/>
      <c r="F5" s="439"/>
      <c r="G5" s="439"/>
      <c r="H5" s="439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</row>
    <row r="6" spans="1:22" x14ac:dyDescent="0.25">
      <c r="A6" s="225"/>
      <c r="B6" s="255"/>
      <c r="C6" s="178"/>
      <c r="D6" s="178"/>
      <c r="E6" s="178"/>
      <c r="F6" s="200"/>
      <c r="G6" s="322"/>
      <c r="H6" s="323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</row>
    <row r="7" spans="1:22" x14ac:dyDescent="0.25">
      <c r="A7" s="225"/>
      <c r="B7" s="255"/>
      <c r="C7" s="197" t="s">
        <v>4</v>
      </c>
      <c r="D7" s="197"/>
      <c r="E7" s="197" t="s">
        <v>4</v>
      </c>
      <c r="F7" s="200"/>
      <c r="G7" s="436" t="s">
        <v>5</v>
      </c>
      <c r="H7" s="436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</row>
    <row r="8" spans="1:22" x14ac:dyDescent="0.25">
      <c r="A8" s="178"/>
      <c r="B8" s="178"/>
      <c r="C8" s="199" t="str">
        <f>+'ANEXO 1'!C8</f>
        <v>JUL-26</v>
      </c>
      <c r="D8" s="199"/>
      <c r="E8" s="199" t="str">
        <f>+'ANEXO 1'!E8</f>
        <v>JUN-26</v>
      </c>
      <c r="F8" s="200"/>
      <c r="G8" s="234" t="s">
        <v>6</v>
      </c>
      <c r="H8" s="235" t="s">
        <v>7</v>
      </c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</row>
    <row r="9" spans="1:22" x14ac:dyDescent="0.25">
      <c r="A9" s="178"/>
      <c r="B9" s="178"/>
      <c r="C9" s="199"/>
      <c r="D9" s="199"/>
      <c r="E9" s="199"/>
      <c r="F9" s="200"/>
      <c r="G9" s="234"/>
      <c r="H9" s="235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</row>
    <row r="10" spans="1:22" x14ac:dyDescent="0.25">
      <c r="A10" s="255"/>
      <c r="B10" s="256" t="s">
        <v>8</v>
      </c>
      <c r="C10" s="200"/>
      <c r="D10" s="200"/>
      <c r="E10" s="257"/>
      <c r="F10" s="200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</row>
    <row r="11" spans="1:22" x14ac:dyDescent="0.25">
      <c r="A11" s="255"/>
      <c r="B11" s="256"/>
      <c r="C11" s="200"/>
      <c r="D11" s="200"/>
      <c r="E11" s="257"/>
      <c r="F11" s="200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</row>
    <row r="12" spans="1:22" x14ac:dyDescent="0.25">
      <c r="A12" s="255"/>
      <c r="B12" s="324"/>
      <c r="C12" s="200"/>
      <c r="D12" s="200"/>
      <c r="E12" s="257"/>
      <c r="F12" s="200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</row>
    <row r="13" spans="1:22" x14ac:dyDescent="0.25">
      <c r="A13" s="255"/>
      <c r="B13" s="255" t="s">
        <v>46</v>
      </c>
      <c r="C13" s="201">
        <f>+C16+C21+C29+C37</f>
        <v>4285558732.5100002</v>
      </c>
      <c r="D13" s="201"/>
      <c r="E13" s="201">
        <f>+E16+E21+E29+E37</f>
        <v>4324037361.6800003</v>
      </c>
      <c r="F13" s="200"/>
      <c r="G13" s="232">
        <f>+C13-E13</f>
        <v>-38478629.170000076</v>
      </c>
      <c r="H13" s="233">
        <f>+G13/E13</f>
        <v>-8.8987735191654628E-3</v>
      </c>
      <c r="I13" s="114">
        <f>+'ANEXO 1'!C12</f>
        <v>4285558732.5100002</v>
      </c>
      <c r="J13" s="214">
        <f>+C13-I13</f>
        <v>0</v>
      </c>
      <c r="K13" s="214"/>
      <c r="L13" s="260"/>
      <c r="M13" s="114"/>
      <c r="N13" s="114"/>
      <c r="O13" s="114"/>
      <c r="P13" s="114"/>
      <c r="Q13" s="114"/>
      <c r="R13" s="114"/>
      <c r="S13" s="114"/>
      <c r="T13" s="114"/>
      <c r="U13" s="114"/>
      <c r="V13" s="114"/>
    </row>
    <row r="14" spans="1:22" x14ac:dyDescent="0.25">
      <c r="A14" s="255"/>
      <c r="B14" s="255"/>
      <c r="C14" s="201"/>
      <c r="D14" s="201"/>
      <c r="E14" s="201"/>
      <c r="F14" s="200"/>
      <c r="G14" s="232"/>
      <c r="H14" s="233"/>
      <c r="I14" s="114"/>
      <c r="J14" s="214"/>
      <c r="K14" s="214"/>
      <c r="L14" s="260"/>
      <c r="M14" s="114"/>
      <c r="N14" s="114"/>
      <c r="O14" s="114"/>
      <c r="P14" s="114"/>
      <c r="Q14" s="114"/>
      <c r="R14" s="114"/>
      <c r="S14" s="114"/>
      <c r="T14" s="114"/>
      <c r="U14" s="114"/>
      <c r="V14" s="114"/>
    </row>
    <row r="15" spans="1:22" x14ac:dyDescent="0.25">
      <c r="A15" s="225"/>
      <c r="B15" s="225"/>
      <c r="C15" s="179"/>
      <c r="D15" s="179"/>
      <c r="E15" s="179"/>
      <c r="F15" s="196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</row>
    <row r="16" spans="1:22" x14ac:dyDescent="0.25">
      <c r="A16" s="255">
        <v>11</v>
      </c>
      <c r="B16" s="255" t="s">
        <v>10</v>
      </c>
      <c r="C16" s="201">
        <f>+C18+C19</f>
        <v>14888679.359999999</v>
      </c>
      <c r="D16" s="201"/>
      <c r="E16" s="201">
        <f>+E18+E19</f>
        <v>8154515.1500000004</v>
      </c>
      <c r="F16" s="196"/>
      <c r="G16" s="232">
        <f>+C16-E16</f>
        <v>6734164.209999999</v>
      </c>
      <c r="H16" s="233">
        <f>+G16/E16</f>
        <v>0.82582030766108749</v>
      </c>
      <c r="I16" s="114"/>
      <c r="J16" s="114"/>
      <c r="K16" s="2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</row>
    <row r="17" spans="1:22" x14ac:dyDescent="0.25">
      <c r="A17" s="255"/>
      <c r="B17" s="255"/>
      <c r="C17" s="201"/>
      <c r="D17" s="201"/>
      <c r="E17" s="201"/>
      <c r="F17" s="196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</row>
    <row r="18" spans="1:22" x14ac:dyDescent="0.25">
      <c r="A18" s="225">
        <v>1105</v>
      </c>
      <c r="B18" s="225" t="s">
        <v>47</v>
      </c>
      <c r="C18" s="179">
        <f>IFERROR(VLOOKUP(A18,'BLCE JUL-26'!$A$10:$F$1048576,6,0),0)</f>
        <v>1346000</v>
      </c>
      <c r="D18" s="179"/>
      <c r="E18" s="179">
        <v>1346000</v>
      </c>
      <c r="F18" s="196"/>
      <c r="G18" s="230">
        <f>+C18-E18</f>
        <v>0</v>
      </c>
      <c r="H18" s="229">
        <f>+G18/E18</f>
        <v>0</v>
      </c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</row>
    <row r="19" spans="1:22" x14ac:dyDescent="0.25">
      <c r="A19" s="225">
        <v>1110</v>
      </c>
      <c r="B19" s="225" t="s">
        <v>48</v>
      </c>
      <c r="C19" s="179">
        <f>IFERROR(VLOOKUP(A19,'BLCE JUL-26'!$A$10:$F$1048576,6,0),0)</f>
        <v>13542679.359999999</v>
      </c>
      <c r="D19" s="179"/>
      <c r="E19" s="179">
        <v>6808515.1500000004</v>
      </c>
      <c r="F19" s="325"/>
      <c r="G19" s="230">
        <f>+C19-E19</f>
        <v>6734164.209999999</v>
      </c>
      <c r="H19" s="229">
        <f>+G19/E19</f>
        <v>0.98907971292389629</v>
      </c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</row>
    <row r="20" spans="1:22" x14ac:dyDescent="0.25">
      <c r="A20" s="225"/>
      <c r="B20" s="225"/>
      <c r="C20" s="179"/>
      <c r="D20" s="179"/>
      <c r="E20" s="179"/>
      <c r="F20" s="325"/>
      <c r="I20" s="114"/>
      <c r="J20" s="260"/>
      <c r="K20" s="260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</row>
    <row r="21" spans="1:22" x14ac:dyDescent="0.25">
      <c r="A21" s="255">
        <v>13</v>
      </c>
      <c r="B21" s="255" t="s">
        <v>11</v>
      </c>
      <c r="C21" s="201">
        <f>+C24+C25+C26+C27</f>
        <v>3445961970.9200001</v>
      </c>
      <c r="D21" s="179"/>
      <c r="E21" s="201">
        <f>+E24+E25+E26+E27</f>
        <v>3446676744.0800004</v>
      </c>
      <c r="F21" s="196"/>
      <c r="G21" s="232">
        <f>+C21-E21</f>
        <v>-714773.16000032425</v>
      </c>
      <c r="H21" s="233">
        <f>+G21/E21</f>
        <v>-2.0738038785563981E-4</v>
      </c>
      <c r="I21" s="114"/>
      <c r="J21" s="114"/>
      <c r="K21" s="2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</row>
    <row r="22" spans="1:22" x14ac:dyDescent="0.25">
      <c r="A22" s="255"/>
      <c r="B22" s="255"/>
      <c r="C22" s="201"/>
      <c r="D22" s="179"/>
      <c r="E22" s="201"/>
      <c r="F22" s="196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</row>
    <row r="23" spans="1:22" x14ac:dyDescent="0.25">
      <c r="A23" s="225">
        <v>1305</v>
      </c>
      <c r="B23" s="296" t="s">
        <v>49</v>
      </c>
      <c r="C23" s="179">
        <f>IFERROR(VLOOKUP(A23,'BLCE JUL-26'!$A$10:$F$1048576,6,0),0)</f>
        <v>0</v>
      </c>
      <c r="D23" s="201"/>
      <c r="E23" s="179">
        <v>0</v>
      </c>
      <c r="F23" s="196"/>
      <c r="G23" s="230">
        <f t="shared" ref="G23:G27" si="0">+C23-E23</f>
        <v>0</v>
      </c>
      <c r="H23" s="229">
        <v>0</v>
      </c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</row>
    <row r="24" spans="1:22" x14ac:dyDescent="0.25">
      <c r="A24" s="225">
        <v>1311</v>
      </c>
      <c r="B24" s="225" t="s">
        <v>50</v>
      </c>
      <c r="C24" s="179">
        <f>IFERROR(VLOOKUP(A24,'BLCE JUL-26'!$A$10:$F$1048576,6,0),0)</f>
        <v>0</v>
      </c>
      <c r="D24" s="201"/>
      <c r="E24" s="179">
        <v>0</v>
      </c>
      <c r="F24" s="196"/>
      <c r="G24" s="230">
        <f t="shared" si="0"/>
        <v>0</v>
      </c>
      <c r="H24" s="229">
        <v>0</v>
      </c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</row>
    <row r="25" spans="1:22" x14ac:dyDescent="0.25">
      <c r="A25" s="225">
        <v>1316</v>
      </c>
      <c r="B25" s="225" t="s">
        <v>51</v>
      </c>
      <c r="C25" s="179">
        <f>IFERROR(VLOOKUP(A25,'BLCE JUL-26'!$A$10:$F$1048576,6,0),0)</f>
        <v>3399838689.8499999</v>
      </c>
      <c r="D25" s="179"/>
      <c r="E25" s="179">
        <v>3400553463.0100002</v>
      </c>
      <c r="F25" s="196"/>
      <c r="G25" s="230">
        <f t="shared" si="0"/>
        <v>-714773.16000032425</v>
      </c>
      <c r="H25" s="229">
        <f t="shared" ref="H25:H26" si="1">+G25/E25</f>
        <v>-2.1019318407293697E-4</v>
      </c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</row>
    <row r="26" spans="1:22" x14ac:dyDescent="0.25">
      <c r="A26" s="225">
        <v>1384</v>
      </c>
      <c r="B26" s="225" t="s">
        <v>52</v>
      </c>
      <c r="C26" s="179">
        <f>IFERROR(VLOOKUP(A26,'BLCE JUL-26'!$A$10:$F$1048576,6,0),0)</f>
        <v>46123281.07</v>
      </c>
      <c r="D26" s="179"/>
      <c r="E26" s="179">
        <v>46123281.07</v>
      </c>
      <c r="F26" s="196"/>
      <c r="G26" s="230">
        <f t="shared" si="0"/>
        <v>0</v>
      </c>
      <c r="H26" s="229">
        <f t="shared" si="1"/>
        <v>0</v>
      </c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</row>
    <row r="27" spans="1:22" x14ac:dyDescent="0.25">
      <c r="A27" s="225">
        <v>1390</v>
      </c>
      <c r="B27" s="225" t="s">
        <v>53</v>
      </c>
      <c r="C27" s="179">
        <f>IFERROR(VLOOKUP(A27,'BLCE JUL-26'!$A$10:$F$1048576,6,0),0)</f>
        <v>0</v>
      </c>
      <c r="D27" s="179"/>
      <c r="E27" s="179">
        <v>0</v>
      </c>
      <c r="F27" s="196"/>
      <c r="G27" s="230">
        <f t="shared" si="0"/>
        <v>0</v>
      </c>
      <c r="H27" s="229">
        <v>0</v>
      </c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</row>
    <row r="28" spans="1:22" x14ac:dyDescent="0.25">
      <c r="A28" s="225"/>
      <c r="B28" s="225"/>
      <c r="C28" s="179"/>
      <c r="D28" s="179"/>
      <c r="E28" s="179"/>
      <c r="F28" s="196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</row>
    <row r="29" spans="1:22" x14ac:dyDescent="0.25">
      <c r="A29" s="255">
        <v>15</v>
      </c>
      <c r="B29" s="255" t="s">
        <v>12</v>
      </c>
      <c r="C29" s="201">
        <f>SUM(C31:C35)</f>
        <v>625071407.67999995</v>
      </c>
      <c r="D29" s="179"/>
      <c r="E29" s="201">
        <f>SUM(E31:E35)</f>
        <v>632105688.91999996</v>
      </c>
      <c r="F29" s="196"/>
      <c r="G29" s="232">
        <f>+C29-E29</f>
        <v>-7034281.2400000095</v>
      </c>
      <c r="H29" s="233">
        <f>+G29/E29</f>
        <v>-1.1128330852422175E-2</v>
      </c>
      <c r="I29" s="114"/>
      <c r="J29" s="114"/>
      <c r="K29" s="2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</row>
    <row r="30" spans="1:22" x14ac:dyDescent="0.25">
      <c r="A30" s="255"/>
      <c r="B30" s="255"/>
      <c r="C30" s="201"/>
      <c r="D30" s="179"/>
      <c r="E30" s="201"/>
      <c r="F30" s="196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</row>
    <row r="31" spans="1:22" x14ac:dyDescent="0.25">
      <c r="A31" s="225">
        <v>1505</v>
      </c>
      <c r="B31" s="225" t="s">
        <v>54</v>
      </c>
      <c r="C31" s="179">
        <f>IFERROR(VLOOKUP(A31,'BLCE JUL-26'!$A$10:$F$1048576,6,0),0)</f>
        <v>252262521.69999999</v>
      </c>
      <c r="D31" s="179"/>
      <c r="E31" s="179">
        <v>254748911.59</v>
      </c>
      <c r="F31" s="196"/>
      <c r="G31" s="230">
        <f t="shared" ref="G31:G35" si="2">+C31-E31</f>
        <v>-2486389.8900000155</v>
      </c>
      <c r="H31" s="229">
        <f t="shared" ref="H31:H35" si="3">+G31/E31</f>
        <v>-9.7601590306367267E-3</v>
      </c>
      <c r="I31" s="114"/>
      <c r="J31" s="114"/>
      <c r="K31" s="2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</row>
    <row r="32" spans="1:22" x14ac:dyDescent="0.25">
      <c r="A32" s="225">
        <v>1510</v>
      </c>
      <c r="B32" s="225" t="s">
        <v>55</v>
      </c>
      <c r="C32" s="179">
        <f>IFERROR(VLOOKUP(A32,'BLCE JUL-26'!$A$10:$F$1048576,6,0),0)</f>
        <v>92828150.459999993</v>
      </c>
      <c r="D32" s="179"/>
      <c r="E32" s="179">
        <v>113200726.81</v>
      </c>
      <c r="F32" s="196"/>
      <c r="G32" s="230">
        <f t="shared" si="2"/>
        <v>-20372576.350000009</v>
      </c>
      <c r="H32" s="229">
        <f t="shared" si="3"/>
        <v>-0.17996860023870731</v>
      </c>
      <c r="I32" s="114"/>
      <c r="J32" s="114"/>
      <c r="K32" s="2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</row>
    <row r="33" spans="1:22" x14ac:dyDescent="0.25">
      <c r="A33" s="225">
        <v>1512</v>
      </c>
      <c r="B33" s="296" t="s">
        <v>56</v>
      </c>
      <c r="C33" s="179">
        <f>IFERROR(VLOOKUP(A33,'BLCE JUL-26'!$A$10:$F$1048576,6,0),0)</f>
        <v>208556558.03</v>
      </c>
      <c r="D33" s="179"/>
      <c r="E33" s="179">
        <v>199986797.25</v>
      </c>
      <c r="F33" s="196"/>
      <c r="G33" s="230">
        <f t="shared" si="2"/>
        <v>8569760.7800000012</v>
      </c>
      <c r="H33" s="229">
        <f t="shared" si="3"/>
        <v>4.2851632696967956E-2</v>
      </c>
      <c r="I33" s="114"/>
      <c r="J33" s="114"/>
      <c r="K33" s="2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spans="1:22" x14ac:dyDescent="0.25">
      <c r="A34" s="225">
        <v>1514</v>
      </c>
      <c r="B34" s="225" t="s">
        <v>57</v>
      </c>
      <c r="C34" s="179">
        <f>IFERROR(VLOOKUP(A34,'BLCE JUL-26'!$A$10:$F$1048576,6,0),0)</f>
        <v>0</v>
      </c>
      <c r="D34" s="179"/>
      <c r="E34" s="179">
        <v>0</v>
      </c>
      <c r="F34" s="196"/>
      <c r="G34" s="230">
        <f t="shared" si="2"/>
        <v>0</v>
      </c>
      <c r="H34" s="229">
        <v>0</v>
      </c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spans="1:22" x14ac:dyDescent="0.25">
      <c r="A35" s="225">
        <v>1520</v>
      </c>
      <c r="B35" s="225" t="s">
        <v>58</v>
      </c>
      <c r="C35" s="179">
        <f>IFERROR(VLOOKUP(A35,'BLCE JUL-26'!$A$10:$F$1048576,6,0),0)</f>
        <v>71424177.489999995</v>
      </c>
      <c r="D35" s="179"/>
      <c r="E35" s="179">
        <v>64169253.270000003</v>
      </c>
      <c r="F35" s="196"/>
      <c r="G35" s="230">
        <f t="shared" si="2"/>
        <v>7254924.2199999914</v>
      </c>
      <c r="H35" s="229">
        <f t="shared" si="3"/>
        <v>0.11305919658241943</v>
      </c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spans="1:22" x14ac:dyDescent="0.25">
      <c r="A36" s="178"/>
      <c r="B36" s="178"/>
      <c r="C36" s="178"/>
      <c r="D36" s="178"/>
      <c r="E36" s="178"/>
      <c r="F36" s="196"/>
      <c r="G36" s="225"/>
      <c r="H36" s="231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spans="1:22" x14ac:dyDescent="0.25">
      <c r="A37" s="255">
        <v>19</v>
      </c>
      <c r="B37" s="255" t="s">
        <v>13</v>
      </c>
      <c r="C37" s="201">
        <f>SUM(C39:C42)</f>
        <v>199636674.54999998</v>
      </c>
      <c r="D37" s="326"/>
      <c r="E37" s="201">
        <f>SUM(E39:E42)</f>
        <v>237100413.53</v>
      </c>
      <c r="F37" s="196"/>
      <c r="G37" s="232">
        <f>+C37-E37</f>
        <v>-37463738.980000019</v>
      </c>
      <c r="H37" s="233">
        <f>+G37/E37</f>
        <v>-0.1580079023154457</v>
      </c>
      <c r="I37" s="114"/>
      <c r="J37" s="114"/>
      <c r="K37" s="2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spans="1:22" x14ac:dyDescent="0.25">
      <c r="A38" s="255"/>
      <c r="B38" s="255"/>
      <c r="C38" s="201"/>
      <c r="D38" s="326"/>
      <c r="E38" s="201"/>
      <c r="F38" s="196"/>
      <c r="G38" s="225"/>
      <c r="H38" s="231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</row>
    <row r="39" spans="1:22" x14ac:dyDescent="0.25">
      <c r="A39" s="225">
        <v>1905</v>
      </c>
      <c r="B39" s="225" t="s">
        <v>59</v>
      </c>
      <c r="C39" s="179">
        <f>IFERROR(VLOOKUP(A39,'BLCE JUL-26'!$A$10:$F$1048576,6,0),0)</f>
        <v>0</v>
      </c>
      <c r="D39" s="201"/>
      <c r="E39" s="179">
        <v>0</v>
      </c>
      <c r="F39" s="196"/>
      <c r="G39" s="230">
        <f t="shared" ref="G39:G42" si="4">+C39-E39</f>
        <v>0</v>
      </c>
      <c r="H39" s="229">
        <v>0</v>
      </c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1:22" x14ac:dyDescent="0.25">
      <c r="A40" s="225">
        <v>1906</v>
      </c>
      <c r="B40" s="225" t="s">
        <v>60</v>
      </c>
      <c r="C40" s="179">
        <f>IFERROR(VLOOKUP(A40,'BLCE JUL-26'!$A$10:$F$1048576,6,0),0)</f>
        <v>0</v>
      </c>
      <c r="D40" s="179"/>
      <c r="E40" s="179">
        <v>989732</v>
      </c>
      <c r="F40" s="196"/>
      <c r="G40" s="230">
        <f t="shared" si="4"/>
        <v>-989732</v>
      </c>
      <c r="H40" s="229">
        <v>1</v>
      </c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</row>
    <row r="41" spans="1:22" x14ac:dyDescent="0.25">
      <c r="A41" s="225">
        <v>1907</v>
      </c>
      <c r="B41" s="296" t="s">
        <v>61</v>
      </c>
      <c r="C41" s="179">
        <f>IFERROR(VLOOKUP(A41,'BLCE JUL-26'!$A$10:$F$1048576,6,0),0)</f>
        <v>38288716.32</v>
      </c>
      <c r="D41" s="179"/>
      <c r="E41" s="179">
        <v>38288716.32</v>
      </c>
      <c r="F41" s="196"/>
      <c r="G41" s="230">
        <f t="shared" ref="G41" si="5">+C41-E41</f>
        <v>0</v>
      </c>
      <c r="H41" s="229">
        <v>1</v>
      </c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spans="1:22" x14ac:dyDescent="0.25">
      <c r="A42" s="225">
        <v>1908</v>
      </c>
      <c r="B42" s="225" t="s">
        <v>62</v>
      </c>
      <c r="C42" s="179">
        <f>IFERROR(VLOOKUP(A42,'BLCE JUL-26'!$A$10:$F$1048576,6,0),0)</f>
        <v>161347958.22999999</v>
      </c>
      <c r="D42" s="179"/>
      <c r="E42" s="179">
        <v>197821965.21000001</v>
      </c>
      <c r="F42" s="196"/>
      <c r="G42" s="230">
        <f t="shared" si="4"/>
        <v>-36474006.980000019</v>
      </c>
      <c r="H42" s="229">
        <f t="shared" ref="H42" si="6">+G42/E42</f>
        <v>-0.18437794276930092</v>
      </c>
      <c r="I42" s="114"/>
      <c r="J42" s="114"/>
      <c r="K42" s="2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</row>
    <row r="43" spans="1:22" x14ac:dyDescent="0.25">
      <c r="A43" s="225"/>
      <c r="B43" s="225"/>
      <c r="C43" s="179"/>
      <c r="D43" s="179"/>
      <c r="E43" s="179"/>
      <c r="F43" s="196"/>
      <c r="G43" s="230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spans="1:22" x14ac:dyDescent="0.25">
      <c r="A44" s="225"/>
      <c r="B44" s="225"/>
      <c r="C44" s="179"/>
      <c r="D44" s="179"/>
      <c r="E44" s="179"/>
      <c r="F44" s="196"/>
      <c r="G44" s="225"/>
      <c r="H44" s="231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</row>
    <row r="45" spans="1:22" x14ac:dyDescent="0.25">
      <c r="A45" s="225"/>
      <c r="B45" s="255" t="s">
        <v>14</v>
      </c>
      <c r="C45" s="261">
        <f>C48+C52+C69</f>
        <v>9665901281.829998</v>
      </c>
      <c r="D45" s="179"/>
      <c r="E45" s="261">
        <f>E48+E52+E69</f>
        <v>9696521783.829998</v>
      </c>
      <c r="F45" s="196"/>
      <c r="G45" s="232">
        <f>+C45-E45</f>
        <v>-30620502</v>
      </c>
      <c r="H45" s="233">
        <f>+G45/E45</f>
        <v>-3.1578851347565688E-3</v>
      </c>
      <c r="I45" s="114">
        <f>+'ANEXO 1'!C18</f>
        <v>9665901281.8299999</v>
      </c>
      <c r="J45" s="214">
        <f>+C45-I45</f>
        <v>0</v>
      </c>
      <c r="K45" s="2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</row>
    <row r="46" spans="1:22" x14ac:dyDescent="0.25">
      <c r="A46" s="225"/>
      <c r="B46" s="255"/>
      <c r="C46" s="261"/>
      <c r="D46" s="179"/>
      <c r="E46" s="261"/>
      <c r="F46" s="196"/>
      <c r="G46" s="232"/>
      <c r="H46" s="233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</row>
    <row r="47" spans="1:22" x14ac:dyDescent="0.25">
      <c r="A47" s="225"/>
      <c r="B47" s="255"/>
      <c r="C47" s="201"/>
      <c r="D47" s="179"/>
      <c r="E47" s="201"/>
      <c r="F47" s="196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</row>
    <row r="48" spans="1:22" x14ac:dyDescent="0.25">
      <c r="A48" s="255">
        <v>12</v>
      </c>
      <c r="B48" s="255" t="s">
        <v>15</v>
      </c>
      <c r="C48" s="201">
        <f>SUM(C50)</f>
        <v>1000</v>
      </c>
      <c r="D48" s="179"/>
      <c r="E48" s="201">
        <v>1000</v>
      </c>
      <c r="F48" s="196"/>
      <c r="G48" s="232">
        <f>+C48-E48</f>
        <v>0</v>
      </c>
      <c r="H48" s="233">
        <f>+G48/E48</f>
        <v>0</v>
      </c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</row>
    <row r="49" spans="1:22" x14ac:dyDescent="0.25">
      <c r="A49" s="255"/>
      <c r="B49" s="255"/>
      <c r="C49" s="201"/>
      <c r="D49" s="179"/>
      <c r="E49" s="201"/>
      <c r="F49" s="196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</row>
    <row r="50" spans="1:22" x14ac:dyDescent="0.25">
      <c r="A50" s="327">
        <v>1222</v>
      </c>
      <c r="B50" s="328" t="s">
        <v>63</v>
      </c>
      <c r="C50" s="179">
        <f>IFERROR(VLOOKUP(A50,'BLCE JUL-26'!$A$10:$F$1048576,6,0),0)</f>
        <v>1000</v>
      </c>
      <c r="D50" s="179"/>
      <c r="E50" s="179">
        <v>1000</v>
      </c>
      <c r="F50" s="196"/>
      <c r="G50" s="230">
        <f>+C50-E50</f>
        <v>0</v>
      </c>
      <c r="H50" s="229">
        <f>+G50/E50</f>
        <v>0</v>
      </c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</row>
    <row r="51" spans="1:22" x14ac:dyDescent="0.25">
      <c r="A51" s="327"/>
      <c r="B51" s="328"/>
      <c r="C51" s="179"/>
      <c r="D51" s="179"/>
      <c r="E51" s="179"/>
      <c r="F51" s="196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</row>
    <row r="52" spans="1:22" x14ac:dyDescent="0.25">
      <c r="A52" s="255">
        <v>16</v>
      </c>
      <c r="B52" s="255" t="s">
        <v>64</v>
      </c>
      <c r="C52" s="201">
        <f>SUM(C54:C67)</f>
        <v>9311402914.1799984</v>
      </c>
      <c r="D52" s="179"/>
      <c r="E52" s="201">
        <f>SUM(E54:E67)</f>
        <v>9334162819.1799984</v>
      </c>
      <c r="F52" s="196"/>
      <c r="G52" s="232">
        <f>+C52-E52</f>
        <v>-22759905</v>
      </c>
      <c r="H52" s="233">
        <f>+G52/E52</f>
        <v>-2.4383445458260656E-3</v>
      </c>
      <c r="I52" s="114"/>
      <c r="J52" s="114"/>
      <c r="K52" s="114"/>
      <c r="L52" s="329"/>
      <c r="M52" s="114"/>
      <c r="N52" s="114"/>
      <c r="O52" s="114"/>
      <c r="P52" s="114"/>
      <c r="Q52" s="114"/>
      <c r="R52" s="114"/>
      <c r="S52" s="114"/>
      <c r="T52" s="114"/>
      <c r="U52" s="114"/>
      <c r="V52" s="114"/>
    </row>
    <row r="53" spans="1:22" x14ac:dyDescent="0.25">
      <c r="A53" s="178"/>
      <c r="B53" s="178"/>
      <c r="C53" s="178"/>
      <c r="D53" s="178"/>
      <c r="E53" s="178"/>
      <c r="F53" s="196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</row>
    <row r="54" spans="1:22" x14ac:dyDescent="0.25">
      <c r="A54" s="225">
        <v>1605</v>
      </c>
      <c r="B54" s="225" t="s">
        <v>65</v>
      </c>
      <c r="C54" s="179">
        <f>IFERROR(VLOOKUP(A54,'BLCE JUL-26'!$A$10:$F$1048576,6,0),0)</f>
        <v>3924626300</v>
      </c>
      <c r="D54" s="179"/>
      <c r="E54" s="179">
        <v>3924626300</v>
      </c>
      <c r="F54" s="196"/>
      <c r="G54" s="230">
        <f>+C54-E54</f>
        <v>0</v>
      </c>
      <c r="H54" s="229">
        <f t="shared" ref="H54:H67" si="7">+G54/E54</f>
        <v>0</v>
      </c>
      <c r="I54" s="114"/>
      <c r="J54" s="114"/>
      <c r="K54" s="329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x14ac:dyDescent="0.25">
      <c r="A55" s="225">
        <v>1615</v>
      </c>
      <c r="B55" s="225" t="s">
        <v>66</v>
      </c>
      <c r="C55" s="179">
        <f>IFERROR(VLOOKUP(A55,'BLCE JUL-26'!$A$10:$F$1048576,6,0),0)</f>
        <v>0</v>
      </c>
      <c r="D55" s="179"/>
      <c r="E55" s="179">
        <v>0</v>
      </c>
      <c r="F55" s="196"/>
      <c r="G55" s="230">
        <f t="shared" ref="G55:G67" si="8">+C55-E55</f>
        <v>0</v>
      </c>
      <c r="H55" s="229">
        <v>0</v>
      </c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</row>
    <row r="56" spans="1:22" x14ac:dyDescent="0.25">
      <c r="A56" s="225">
        <v>1635</v>
      </c>
      <c r="B56" s="225" t="s">
        <v>67</v>
      </c>
      <c r="C56" s="179">
        <f>IFERROR(VLOOKUP(A56,'BLCE JUL-26'!$A$10:$F$1048576,6,0),0)</f>
        <v>0</v>
      </c>
      <c r="D56" s="179"/>
      <c r="E56" s="179">
        <v>0</v>
      </c>
      <c r="F56" s="196"/>
      <c r="G56" s="230">
        <f t="shared" si="8"/>
        <v>0</v>
      </c>
      <c r="H56" s="229">
        <v>0</v>
      </c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</row>
    <row r="57" spans="1:22" x14ac:dyDescent="0.25">
      <c r="A57" s="225">
        <v>1637</v>
      </c>
      <c r="B57" s="225" t="s">
        <v>68</v>
      </c>
      <c r="C57" s="179">
        <f>IFERROR(VLOOKUP(A57,'BLCE JUL-26'!$A$10:$F$1048576,6,0),0)</f>
        <v>497890363.50999999</v>
      </c>
      <c r="D57" s="179"/>
      <c r="E57" s="179">
        <v>497890363.50999999</v>
      </c>
      <c r="F57" s="196"/>
      <c r="G57" s="230">
        <f t="shared" si="8"/>
        <v>0</v>
      </c>
      <c r="H57" s="229">
        <f t="shared" si="7"/>
        <v>0</v>
      </c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</row>
    <row r="58" spans="1:22" x14ac:dyDescent="0.25">
      <c r="A58" s="225">
        <v>1640</v>
      </c>
      <c r="B58" s="225" t="s">
        <v>69</v>
      </c>
      <c r="C58" s="179">
        <f>IFERROR(VLOOKUP(A58,'BLCE JUL-26'!$A$10:$F$1048576,6,0),0)</f>
        <v>4440112903.4499998</v>
      </c>
      <c r="D58" s="179"/>
      <c r="E58" s="179">
        <v>4440112903.4499998</v>
      </c>
      <c r="F58" s="196"/>
      <c r="G58" s="230">
        <f t="shared" si="8"/>
        <v>0</v>
      </c>
      <c r="H58" s="229">
        <f t="shared" si="7"/>
        <v>0</v>
      </c>
      <c r="I58" s="114"/>
      <c r="J58" s="114"/>
      <c r="K58" s="2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</row>
    <row r="59" spans="1:22" x14ac:dyDescent="0.25">
      <c r="A59" s="225">
        <v>1650</v>
      </c>
      <c r="B59" s="225" t="s">
        <v>70</v>
      </c>
      <c r="C59" s="179">
        <f>IFERROR(VLOOKUP(A59,'BLCE JUL-26'!$A$10:$F$1048576,6,0),0)</f>
        <v>65631390</v>
      </c>
      <c r="D59" s="179"/>
      <c r="E59" s="179">
        <v>65631390</v>
      </c>
      <c r="F59" s="196"/>
      <c r="G59" s="230">
        <f t="shared" si="8"/>
        <v>0</v>
      </c>
      <c r="H59" s="229">
        <f t="shared" si="7"/>
        <v>0</v>
      </c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</row>
    <row r="60" spans="1:22" x14ac:dyDescent="0.25">
      <c r="A60" s="225">
        <v>1655</v>
      </c>
      <c r="B60" s="225" t="s">
        <v>71</v>
      </c>
      <c r="C60" s="179">
        <f>IFERROR(VLOOKUP(A60,'BLCE JUL-26'!$A$10:$F$1048576,6,0),0)</f>
        <v>2279075275.9699998</v>
      </c>
      <c r="D60" s="179"/>
      <c r="E60" s="179">
        <v>2279075275.9699998</v>
      </c>
      <c r="F60" s="196"/>
      <c r="G60" s="230">
        <f t="shared" si="8"/>
        <v>0</v>
      </c>
      <c r="H60" s="229">
        <f t="shared" si="7"/>
        <v>0</v>
      </c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</row>
    <row r="61" spans="1:22" x14ac:dyDescent="0.25">
      <c r="A61" s="225">
        <v>1660</v>
      </c>
      <c r="B61" s="225" t="s">
        <v>72</v>
      </c>
      <c r="C61" s="179">
        <f>IFERROR(VLOOKUP(A61,'BLCE JUL-26'!$A$10:$F$1048576,6,0),0)</f>
        <v>3145498</v>
      </c>
      <c r="D61" s="179"/>
      <c r="E61" s="179">
        <v>3145498</v>
      </c>
      <c r="F61" s="196"/>
      <c r="G61" s="230">
        <f t="shared" si="8"/>
        <v>0</v>
      </c>
      <c r="H61" s="229">
        <f t="shared" si="7"/>
        <v>0</v>
      </c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</row>
    <row r="62" spans="1:22" x14ac:dyDescent="0.25">
      <c r="A62" s="225">
        <v>1665</v>
      </c>
      <c r="B62" s="225" t="s">
        <v>73</v>
      </c>
      <c r="C62" s="179">
        <f>IFERROR(VLOOKUP(A62,'BLCE JUL-26'!$A$10:$F$1048576,6,0),0)</f>
        <v>364948765.68000001</v>
      </c>
      <c r="D62" s="179"/>
      <c r="E62" s="179">
        <v>364948765.68000001</v>
      </c>
      <c r="F62" s="196"/>
      <c r="G62" s="230">
        <f t="shared" si="8"/>
        <v>0</v>
      </c>
      <c r="H62" s="229">
        <f t="shared" si="7"/>
        <v>0</v>
      </c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</row>
    <row r="63" spans="1:22" x14ac:dyDescent="0.25">
      <c r="A63" s="225">
        <v>1670</v>
      </c>
      <c r="B63" s="225" t="s">
        <v>74</v>
      </c>
      <c r="C63" s="179">
        <f>IFERROR(VLOOKUP(A63,'BLCE JUL-26'!$A$10:$F$1048576,6,0),0)</f>
        <v>1493166754.8399999</v>
      </c>
      <c r="D63" s="179"/>
      <c r="E63" s="179">
        <v>1493166754.8399999</v>
      </c>
      <c r="F63" s="196"/>
      <c r="G63" s="230">
        <f t="shared" si="8"/>
        <v>0</v>
      </c>
      <c r="H63" s="229">
        <f t="shared" si="7"/>
        <v>0</v>
      </c>
      <c r="I63" s="114"/>
      <c r="J63" s="114"/>
      <c r="K63" s="329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</row>
    <row r="64" spans="1:22" x14ac:dyDescent="0.25">
      <c r="A64" s="330">
        <v>1675</v>
      </c>
      <c r="B64" s="331" t="s">
        <v>75</v>
      </c>
      <c r="C64" s="179">
        <f>IFERROR(VLOOKUP(A64,'BLCE JUL-26'!$A$10:$F$1048576,6,0),0)</f>
        <v>82000000</v>
      </c>
      <c r="D64" s="179"/>
      <c r="E64" s="179">
        <v>82000000</v>
      </c>
      <c r="F64" s="196"/>
      <c r="G64" s="230">
        <f t="shared" si="8"/>
        <v>0</v>
      </c>
      <c r="H64" s="229">
        <f t="shared" si="7"/>
        <v>0</v>
      </c>
      <c r="I64" s="332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</row>
    <row r="65" spans="1:22" x14ac:dyDescent="0.25">
      <c r="A65" s="327">
        <v>1680</v>
      </c>
      <c r="B65" s="331" t="s">
        <v>76</v>
      </c>
      <c r="C65" s="179">
        <f>IFERROR(VLOOKUP(A65,'BLCE JUL-26'!$A$10:$F$1048576,6,0),0)</f>
        <v>1003911</v>
      </c>
      <c r="D65" s="179"/>
      <c r="E65" s="179">
        <v>1003911</v>
      </c>
      <c r="F65" s="196"/>
      <c r="G65" s="230">
        <f t="shared" si="8"/>
        <v>0</v>
      </c>
      <c r="H65" s="229">
        <f t="shared" si="7"/>
        <v>0</v>
      </c>
      <c r="I65" s="332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</row>
    <row r="66" spans="1:22" x14ac:dyDescent="0.25">
      <c r="A66" s="225">
        <v>1681</v>
      </c>
      <c r="B66" s="225" t="s">
        <v>77</v>
      </c>
      <c r="C66" s="179">
        <f>IFERROR(VLOOKUP(A66,'BLCE JUL-26'!$A$10:$F$1048576,6,0),0)</f>
        <v>8383000</v>
      </c>
      <c r="D66" s="179"/>
      <c r="E66" s="179">
        <v>8383000</v>
      </c>
      <c r="F66" s="196"/>
      <c r="G66" s="230">
        <f t="shared" si="8"/>
        <v>0</v>
      </c>
      <c r="H66" s="229">
        <f t="shared" si="7"/>
        <v>0</v>
      </c>
      <c r="I66" s="333"/>
      <c r="J66" s="334"/>
      <c r="K66" s="335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</row>
    <row r="67" spans="1:22" x14ac:dyDescent="0.25">
      <c r="A67" s="227">
        <v>1685</v>
      </c>
      <c r="B67" s="336" t="s">
        <v>78</v>
      </c>
      <c r="C67" s="179">
        <f>IFERROR(VLOOKUP(A67,'BLCE JUL-26'!$A$10:$F$1048576,6,0),0)</f>
        <v>-3848581248.27</v>
      </c>
      <c r="D67" s="179"/>
      <c r="E67" s="179">
        <v>-3825821343.27</v>
      </c>
      <c r="F67" s="196"/>
      <c r="G67" s="230">
        <f t="shared" si="8"/>
        <v>-22759905</v>
      </c>
      <c r="H67" s="229">
        <f t="shared" si="7"/>
        <v>5.9490245251616189E-3</v>
      </c>
      <c r="I67" s="260"/>
      <c r="J67" s="114"/>
      <c r="K67" s="2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</row>
    <row r="68" spans="1:22" x14ac:dyDescent="0.25">
      <c r="A68" s="236"/>
      <c r="B68" s="236"/>
      <c r="C68" s="236"/>
      <c r="D68" s="236"/>
      <c r="E68" s="236"/>
      <c r="F68" s="196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</row>
    <row r="69" spans="1:22" x14ac:dyDescent="0.25">
      <c r="A69" s="255">
        <v>19</v>
      </c>
      <c r="B69" s="255" t="s">
        <v>13</v>
      </c>
      <c r="C69" s="201">
        <f>+C71+C72</f>
        <v>354497367.6500001</v>
      </c>
      <c r="D69" s="179"/>
      <c r="E69" s="201">
        <f>+E71+E72</f>
        <v>362357964.6500001</v>
      </c>
      <c r="F69" s="196"/>
      <c r="G69" s="232">
        <f>+C69-E69</f>
        <v>-7860597</v>
      </c>
      <c r="H69" s="233">
        <f>+G69/E69</f>
        <v>-2.16929052672887E-2</v>
      </c>
      <c r="I69" s="266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</row>
    <row r="70" spans="1:22" x14ac:dyDescent="0.25">
      <c r="A70" s="178"/>
      <c r="B70" s="178"/>
      <c r="C70" s="178"/>
      <c r="D70" s="178"/>
      <c r="E70" s="178"/>
      <c r="F70" s="196"/>
      <c r="I70" s="114"/>
      <c r="J70" s="266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</row>
    <row r="71" spans="1:22" x14ac:dyDescent="0.25">
      <c r="A71" s="225">
        <v>1970</v>
      </c>
      <c r="B71" s="225" t="s">
        <v>79</v>
      </c>
      <c r="C71" s="179">
        <f>IFERROR(VLOOKUP(A71,'BLCE JUL-26'!$A$10:$F$1048576,6,0),0)</f>
        <v>1405679484.1900001</v>
      </c>
      <c r="D71" s="252"/>
      <c r="E71" s="179">
        <v>1405679484.1900001</v>
      </c>
      <c r="F71" s="236"/>
      <c r="G71" s="230">
        <f t="shared" ref="G71:G72" si="9">+C71-E71</f>
        <v>0</v>
      </c>
      <c r="H71" s="229">
        <f t="shared" ref="H71:H72" si="10">+G71/E71</f>
        <v>0</v>
      </c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</row>
    <row r="72" spans="1:22" x14ac:dyDescent="0.25">
      <c r="A72" s="225">
        <v>1975</v>
      </c>
      <c r="B72" s="225" t="s">
        <v>80</v>
      </c>
      <c r="C72" s="179">
        <f>IFERROR(VLOOKUP(A72,'BLCE JUL-26'!$A$10:$F$1048576,6,0),0)</f>
        <v>-1051182116.54</v>
      </c>
      <c r="D72" s="179"/>
      <c r="E72" s="179">
        <v>-1043321519.54</v>
      </c>
      <c r="F72" s="236"/>
      <c r="G72" s="230">
        <f t="shared" si="9"/>
        <v>-7860597</v>
      </c>
      <c r="H72" s="229">
        <f t="shared" si="10"/>
        <v>7.5342038410802972E-3</v>
      </c>
      <c r="I72" s="114"/>
      <c r="J72" s="114"/>
      <c r="K72" s="2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</row>
    <row r="73" spans="1:22" x14ac:dyDescent="0.25">
      <c r="A73" s="225"/>
      <c r="B73" s="225"/>
      <c r="C73" s="179"/>
      <c r="D73" s="179"/>
      <c r="E73" s="179"/>
      <c r="F73" s="236"/>
      <c r="G73" s="230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</row>
    <row r="74" spans="1:22" x14ac:dyDescent="0.25">
      <c r="A74" s="236"/>
      <c r="B74" s="236"/>
      <c r="C74" s="236"/>
      <c r="D74" s="236"/>
      <c r="E74" s="236"/>
      <c r="F74" s="236"/>
      <c r="I74" s="437"/>
      <c r="J74" s="437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</row>
    <row r="75" spans="1:22" ht="16.5" thickBot="1" x14ac:dyDescent="0.3">
      <c r="A75" s="236"/>
      <c r="B75" s="244" t="s">
        <v>81</v>
      </c>
      <c r="C75" s="237">
        <f>+C13+C45</f>
        <v>13951460014.339998</v>
      </c>
      <c r="D75" s="179"/>
      <c r="E75" s="237">
        <f>+E13+E45</f>
        <v>14020559145.509998</v>
      </c>
      <c r="F75" s="236"/>
      <c r="G75" s="237">
        <f>+C75-E75</f>
        <v>-69099131.170000076</v>
      </c>
      <c r="H75" s="238">
        <f>+G75/E75</f>
        <v>-4.9284147980737745E-3</v>
      </c>
      <c r="I75" s="247"/>
      <c r="J75" s="248"/>
      <c r="K75" s="214">
        <f>+C75-C146</f>
        <v>0</v>
      </c>
      <c r="L75" s="114"/>
      <c r="M75" s="214">
        <f>+E75-E146</f>
        <v>0</v>
      </c>
      <c r="N75" s="114"/>
      <c r="O75" s="114"/>
      <c r="P75" s="114"/>
      <c r="Q75" s="114"/>
      <c r="R75" s="114"/>
      <c r="S75" s="114"/>
      <c r="T75" s="114"/>
      <c r="U75" s="114"/>
      <c r="V75" s="114"/>
    </row>
    <row r="76" spans="1:22" ht="16.5" thickTop="1" x14ac:dyDescent="0.25">
      <c r="A76" s="236"/>
      <c r="B76" s="244"/>
      <c r="C76" s="245"/>
      <c r="D76" s="179"/>
      <c r="E76" s="245"/>
      <c r="F76" s="236"/>
      <c r="G76" s="245"/>
      <c r="H76" s="246"/>
      <c r="I76" s="247"/>
      <c r="J76" s="248"/>
      <c r="K76" s="329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</row>
    <row r="77" spans="1:22" x14ac:dyDescent="0.25">
      <c r="A77" s="227"/>
      <c r="B77" s="196"/>
      <c r="C77" s="179"/>
      <c r="D77" s="179"/>
      <c r="E77" s="337"/>
      <c r="F77" s="196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</row>
    <row r="78" spans="1:22" x14ac:dyDescent="0.25">
      <c r="A78" s="227"/>
      <c r="B78" s="200" t="s">
        <v>82</v>
      </c>
      <c r="C78" s="201">
        <f>+C81+C85+C92</f>
        <v>0</v>
      </c>
      <c r="D78" s="179"/>
      <c r="E78" s="201">
        <f>+E81+E85+E92</f>
        <v>0</v>
      </c>
      <c r="F78" s="196"/>
      <c r="G78" s="230">
        <f>+C78-E78</f>
        <v>0</v>
      </c>
      <c r="H78" s="229">
        <v>0</v>
      </c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</row>
    <row r="79" spans="1:22" x14ac:dyDescent="0.25">
      <c r="A79" s="227"/>
      <c r="B79" s="200"/>
      <c r="C79" s="201"/>
      <c r="D79" s="179"/>
      <c r="E79" s="201"/>
      <c r="F79" s="196"/>
      <c r="G79" s="230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</row>
    <row r="80" spans="1:22" x14ac:dyDescent="0.25">
      <c r="A80" s="227"/>
      <c r="B80" s="200"/>
      <c r="C80" s="179"/>
      <c r="D80" s="201"/>
      <c r="E80" s="201"/>
      <c r="F80" s="196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</row>
    <row r="81" spans="1:22" x14ac:dyDescent="0.25">
      <c r="A81" s="249">
        <v>81</v>
      </c>
      <c r="B81" s="200" t="s">
        <v>19</v>
      </c>
      <c r="C81" s="201">
        <f>+C83</f>
        <v>0</v>
      </c>
      <c r="D81" s="179"/>
      <c r="E81" s="201">
        <f>+E83</f>
        <v>0</v>
      </c>
      <c r="F81" s="196"/>
      <c r="G81" s="232">
        <f t="shared" ref="G81:G83" si="11">+C81-E81</f>
        <v>0</v>
      </c>
      <c r="H81" s="233">
        <v>0</v>
      </c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</row>
    <row r="82" spans="1:22" x14ac:dyDescent="0.25">
      <c r="A82" s="249"/>
      <c r="B82" s="200"/>
      <c r="C82" s="201"/>
      <c r="D82" s="179"/>
      <c r="E82" s="201"/>
      <c r="F82" s="196"/>
      <c r="G82" s="232"/>
      <c r="H82" s="233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</row>
    <row r="83" spans="1:22" x14ac:dyDescent="0.25">
      <c r="A83" s="227">
        <v>8120</v>
      </c>
      <c r="B83" s="338" t="s">
        <v>83</v>
      </c>
      <c r="C83" s="179">
        <f>IFERROR(VLOOKUP(A83,'BLCE JUL-26'!$A$10:$F$1048576,6,0),0)</f>
        <v>0</v>
      </c>
      <c r="D83" s="179"/>
      <c r="E83" s="179">
        <v>0</v>
      </c>
      <c r="F83" s="196"/>
      <c r="G83" s="230">
        <f t="shared" si="11"/>
        <v>0</v>
      </c>
      <c r="H83" s="229">
        <v>0</v>
      </c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</row>
    <row r="84" spans="1:22" x14ac:dyDescent="0.25">
      <c r="A84" s="227"/>
      <c r="B84" s="196"/>
      <c r="C84" s="179"/>
      <c r="D84" s="179"/>
      <c r="E84" s="179"/>
      <c r="F84" s="196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</row>
    <row r="85" spans="1:22" x14ac:dyDescent="0.25">
      <c r="A85" s="249">
        <v>83</v>
      </c>
      <c r="B85" s="200" t="s">
        <v>20</v>
      </c>
      <c r="C85" s="201">
        <f>+C87+C88+C89</f>
        <v>1216489675.4400001</v>
      </c>
      <c r="D85" s="179"/>
      <c r="E85" s="201">
        <f>+E87+E88+E89</f>
        <v>1212832370.8400002</v>
      </c>
      <c r="F85" s="196"/>
      <c r="G85" s="232">
        <f t="shared" ref="G85:G88" si="12">+C85-E85</f>
        <v>3657304.5999999046</v>
      </c>
      <c r="H85" s="233">
        <f t="shared" ref="H85:H89" si="13">+G85/E85</f>
        <v>3.015507079075469E-3</v>
      </c>
      <c r="I85" s="114"/>
      <c r="J85" s="114"/>
      <c r="K85" s="260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</row>
    <row r="86" spans="1:22" x14ac:dyDescent="0.25">
      <c r="A86" s="249"/>
      <c r="B86" s="200"/>
      <c r="C86" s="201"/>
      <c r="D86" s="179"/>
      <c r="E86" s="201"/>
      <c r="F86" s="196"/>
      <c r="G86" s="232"/>
      <c r="H86" s="233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</row>
    <row r="87" spans="1:22" x14ac:dyDescent="0.25">
      <c r="A87" s="227">
        <v>8315</v>
      </c>
      <c r="B87" s="196" t="s">
        <v>84</v>
      </c>
      <c r="C87" s="179">
        <f>IFERROR(VLOOKUP(A87,'BLCE JUL-26'!$A$10:$F$1048576,6,0),0)</f>
        <v>543974175</v>
      </c>
      <c r="D87" s="179"/>
      <c r="E87" s="179">
        <v>543974175</v>
      </c>
      <c r="F87" s="196"/>
      <c r="G87" s="230">
        <f t="shared" si="12"/>
        <v>0</v>
      </c>
      <c r="H87" s="229">
        <f t="shared" si="13"/>
        <v>0</v>
      </c>
      <c r="I87" s="114"/>
      <c r="J87" s="114"/>
      <c r="K87" s="260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</row>
    <row r="88" spans="1:22" x14ac:dyDescent="0.25">
      <c r="A88" s="227">
        <v>8361</v>
      </c>
      <c r="B88" s="196" t="s">
        <v>85</v>
      </c>
      <c r="C88" s="179">
        <f>IFERROR(VLOOKUP(A88,'BLCE JUL-26'!$A$10:$F$1048576,6,0),0)</f>
        <v>108961247.70999999</v>
      </c>
      <c r="D88" s="201"/>
      <c r="E88" s="179">
        <v>108961247.70999999</v>
      </c>
      <c r="F88" s="200"/>
      <c r="G88" s="230">
        <f t="shared" si="12"/>
        <v>0</v>
      </c>
      <c r="H88" s="229">
        <f t="shared" si="13"/>
        <v>0</v>
      </c>
      <c r="I88" s="114"/>
      <c r="J88" s="114"/>
      <c r="K88" s="2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</row>
    <row r="89" spans="1:22" x14ac:dyDescent="0.25">
      <c r="A89" s="227">
        <v>8374</v>
      </c>
      <c r="B89" s="196" t="s">
        <v>86</v>
      </c>
      <c r="C89" s="179">
        <f>IFERROR(VLOOKUP(A89,'BLCE JUL-26'!$A$10:$F$1048576,6,0),0)</f>
        <v>563554252.73000002</v>
      </c>
      <c r="D89" s="201"/>
      <c r="E89" s="179">
        <v>559896948.13</v>
      </c>
      <c r="F89" s="200"/>
      <c r="G89" s="230">
        <f t="shared" ref="G89" si="14">+C89-E89</f>
        <v>3657304.6000000238</v>
      </c>
      <c r="H89" s="229">
        <f t="shared" si="13"/>
        <v>6.5321031168593729E-3</v>
      </c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</row>
    <row r="91" spans="1:22" ht="15" x14ac:dyDescent="0.25">
      <c r="A91" s="277"/>
      <c r="B91" s="242"/>
      <c r="C91" s="242"/>
      <c r="D91" s="242"/>
      <c r="E91" s="242"/>
      <c r="F91" s="242"/>
      <c r="G91" s="242"/>
      <c r="H91" s="242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</row>
    <row r="92" spans="1:22" x14ac:dyDescent="0.25">
      <c r="A92" s="249">
        <v>89</v>
      </c>
      <c r="B92" s="200" t="s">
        <v>22</v>
      </c>
      <c r="C92" s="201">
        <f>+C93+C94</f>
        <v>-1216489675.4400001</v>
      </c>
      <c r="D92" s="179"/>
      <c r="E92" s="201">
        <f>+E93+E94</f>
        <v>-1212832370.8399999</v>
      </c>
      <c r="F92" s="196"/>
      <c r="G92" s="232">
        <f t="shared" ref="G92:G94" si="15">+C92-E92</f>
        <v>-3657304.6000001431</v>
      </c>
      <c r="H92" s="233">
        <f t="shared" ref="H92:H94" si="16">+G92/E92</f>
        <v>3.0155070790756659E-3</v>
      </c>
      <c r="I92" s="114"/>
      <c r="J92" s="114"/>
      <c r="K92" s="260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</row>
    <row r="93" spans="1:22" x14ac:dyDescent="0.25">
      <c r="A93" s="227">
        <v>8905</v>
      </c>
      <c r="B93" s="196" t="s">
        <v>87</v>
      </c>
      <c r="C93" s="179">
        <f>IFERROR(VLOOKUP(A93,'BLCE MAR-26'!$A$10:$F$1048576,6,0),0)</f>
        <v>0</v>
      </c>
      <c r="D93" s="196"/>
      <c r="E93" s="179">
        <v>0</v>
      </c>
      <c r="F93" s="200"/>
      <c r="G93" s="230">
        <f t="shared" si="15"/>
        <v>0</v>
      </c>
      <c r="H93" s="229">
        <v>0</v>
      </c>
      <c r="I93" s="114"/>
      <c r="J93" s="114"/>
      <c r="K93" s="2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</row>
    <row r="94" spans="1:22" x14ac:dyDescent="0.25">
      <c r="A94" s="227">
        <v>8915</v>
      </c>
      <c r="B94" s="196" t="s">
        <v>88</v>
      </c>
      <c r="C94" s="179">
        <f>IFERROR(VLOOKUP(A94,'BLCE JUL-26'!$A$10:$F$1048576,6,0),0)</f>
        <v>-1216489675.4400001</v>
      </c>
      <c r="D94" s="196"/>
      <c r="E94" s="179">
        <v>-1212832370.8399999</v>
      </c>
      <c r="F94" s="196"/>
      <c r="G94" s="230">
        <f t="shared" si="15"/>
        <v>-3657304.6000001431</v>
      </c>
      <c r="H94" s="229">
        <f t="shared" si="16"/>
        <v>3.0155070790756659E-3</v>
      </c>
      <c r="I94" s="114"/>
      <c r="J94" s="114"/>
      <c r="K94" s="2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</row>
    <row r="95" spans="1:22" s="155" customFormat="1" ht="15" x14ac:dyDescent="0.25"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</row>
    <row r="96" spans="1:22" x14ac:dyDescent="0.25">
      <c r="A96" s="225"/>
      <c r="B96" s="225"/>
      <c r="C96" s="179"/>
      <c r="D96" s="179"/>
      <c r="E96" s="179"/>
      <c r="F96" s="196"/>
      <c r="G96" s="225"/>
      <c r="H96" s="231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</row>
    <row r="97" spans="1:22" x14ac:dyDescent="0.25">
      <c r="A97" s="253"/>
      <c r="B97" s="244" t="s">
        <v>23</v>
      </c>
      <c r="C97" s="258"/>
      <c r="D97" s="200"/>
      <c r="E97" s="259"/>
      <c r="F97" s="196"/>
      <c r="G97" s="225"/>
      <c r="H97" s="231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</row>
    <row r="98" spans="1:22" x14ac:dyDescent="0.25">
      <c r="A98" s="253"/>
      <c r="B98" s="244"/>
      <c r="C98" s="258"/>
      <c r="D98" s="200"/>
      <c r="E98" s="259"/>
      <c r="F98" s="196"/>
      <c r="G98" s="225"/>
      <c r="H98" s="231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</row>
    <row r="99" spans="1:22" x14ac:dyDescent="0.25">
      <c r="A99" s="253"/>
      <c r="B99" s="197"/>
      <c r="C99" s="258"/>
      <c r="D99" s="200"/>
      <c r="E99" s="259"/>
      <c r="F99" s="196"/>
      <c r="G99" s="225"/>
      <c r="H99" s="231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</row>
    <row r="100" spans="1:22" x14ac:dyDescent="0.25">
      <c r="A100" s="253"/>
      <c r="B100" s="244" t="s">
        <v>46</v>
      </c>
      <c r="C100" s="201">
        <f>+C103+C115</f>
        <v>1403505800.1999998</v>
      </c>
      <c r="D100" s="251"/>
      <c r="E100" s="201">
        <f>+E103+E115</f>
        <v>1551087360.05</v>
      </c>
      <c r="F100" s="196"/>
      <c r="G100" s="232">
        <f>+C100-E100</f>
        <v>-147581559.85000014</v>
      </c>
      <c r="H100" s="233">
        <f>+G100/E100</f>
        <v>-9.5147161695162547E-2</v>
      </c>
      <c r="I100" s="114"/>
      <c r="J100" s="114"/>
      <c r="K100" s="2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</row>
    <row r="101" spans="1:22" x14ac:dyDescent="0.25">
      <c r="A101" s="253"/>
      <c r="B101" s="244"/>
      <c r="C101" s="201"/>
      <c r="D101" s="251"/>
      <c r="E101" s="201"/>
      <c r="F101" s="196"/>
      <c r="G101" s="232"/>
      <c r="H101" s="233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</row>
    <row r="102" spans="1:22" x14ac:dyDescent="0.25">
      <c r="A102" s="253"/>
      <c r="B102" s="244"/>
      <c r="C102" s="201"/>
      <c r="D102" s="201"/>
      <c r="E102" s="339"/>
      <c r="F102" s="196"/>
      <c r="G102" s="225"/>
      <c r="H102" s="231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</row>
    <row r="103" spans="1:22" x14ac:dyDescent="0.25">
      <c r="A103" s="253">
        <v>24</v>
      </c>
      <c r="B103" s="200" t="s">
        <v>24</v>
      </c>
      <c r="C103" s="201">
        <f>SUM(C105:C113)</f>
        <v>646378502.90999997</v>
      </c>
      <c r="D103" s="201"/>
      <c r="E103" s="201">
        <f>SUM(E105:E113)</f>
        <v>656986723.75999999</v>
      </c>
      <c r="F103" s="196"/>
      <c r="G103" s="232">
        <f>+C103-E103</f>
        <v>-10608220.850000024</v>
      </c>
      <c r="H103" s="233">
        <f>+G103/E103</f>
        <v>-1.614678115455382E-2</v>
      </c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</row>
    <row r="104" spans="1:22" x14ac:dyDescent="0.25">
      <c r="A104" s="253"/>
      <c r="B104" s="200"/>
      <c r="C104" s="201"/>
      <c r="D104" s="201"/>
      <c r="E104" s="201"/>
      <c r="F104" s="196"/>
      <c r="G104" s="225"/>
      <c r="H104" s="231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</row>
    <row r="105" spans="1:22" x14ac:dyDescent="0.25">
      <c r="A105" s="241">
        <v>2401</v>
      </c>
      <c r="B105" s="338" t="s">
        <v>89</v>
      </c>
      <c r="C105" s="179">
        <f>IFERROR(VLOOKUP(A105,'BLCE JUL-26'!$A$10:$F$1048576,6,0),0)</f>
        <v>187900</v>
      </c>
      <c r="D105" s="179"/>
      <c r="E105" s="179">
        <v>0</v>
      </c>
      <c r="F105" s="196"/>
      <c r="G105" s="230">
        <f t="shared" ref="G105:G113" si="17">+C105-E105</f>
        <v>187900</v>
      </c>
      <c r="H105" s="229">
        <v>0</v>
      </c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</row>
    <row r="106" spans="1:22" x14ac:dyDescent="0.25">
      <c r="A106" s="241">
        <v>2402</v>
      </c>
      <c r="B106" s="338" t="s">
        <v>90</v>
      </c>
      <c r="C106" s="179">
        <f>IFERROR(VLOOKUP(A106,'BLCE JUL-26'!$A$10:$F$1048576,6,0),0)</f>
        <v>0</v>
      </c>
      <c r="D106" s="179"/>
      <c r="E106" s="179">
        <v>0</v>
      </c>
      <c r="F106" s="196"/>
      <c r="G106" s="230">
        <f t="shared" si="17"/>
        <v>0</v>
      </c>
      <c r="H106" s="229">
        <v>0</v>
      </c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</row>
    <row r="107" spans="1:22" x14ac:dyDescent="0.25">
      <c r="A107" s="241">
        <v>2407</v>
      </c>
      <c r="B107" s="336" t="s">
        <v>91</v>
      </c>
      <c r="C107" s="179">
        <f>IFERROR(VLOOKUP(A107,'BLCE JUL-26'!$A$10:$F$1048576,6,0),0)</f>
        <v>2050875.91</v>
      </c>
      <c r="D107" s="179"/>
      <c r="E107" s="179">
        <v>5085853.68</v>
      </c>
      <c r="F107" s="196"/>
      <c r="G107" s="230">
        <f t="shared" si="17"/>
        <v>-3034977.7699999996</v>
      </c>
      <c r="H107" s="229">
        <f t="shared" ref="H107:H113" si="18">+G107/E107</f>
        <v>-0.59674893556906261</v>
      </c>
      <c r="I107" s="114"/>
      <c r="J107" s="114"/>
      <c r="K107" s="2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</row>
    <row r="108" spans="1:22" x14ac:dyDescent="0.25">
      <c r="A108" s="241">
        <v>2424</v>
      </c>
      <c r="B108" s="196" t="s">
        <v>92</v>
      </c>
      <c r="C108" s="179">
        <f>IFERROR(VLOOKUP(A108,'BLCE JUL-26'!$A$10:$F$1048576,6,0),0)</f>
        <v>74436282</v>
      </c>
      <c r="D108" s="179"/>
      <c r="E108" s="179">
        <v>74596686</v>
      </c>
      <c r="F108" s="196"/>
      <c r="G108" s="230">
        <f t="shared" si="17"/>
        <v>-160404</v>
      </c>
      <c r="H108" s="229">
        <f t="shared" si="18"/>
        <v>-2.1502831908645379E-3</v>
      </c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</row>
    <row r="109" spans="1:22" x14ac:dyDescent="0.25">
      <c r="A109" s="241">
        <v>2436</v>
      </c>
      <c r="B109" s="196" t="s">
        <v>93</v>
      </c>
      <c r="C109" s="179">
        <f>IFERROR(VLOOKUP(A109,'BLCE JUL-26'!$A$10:$F$1048576,6,0),0)</f>
        <v>29048134</v>
      </c>
      <c r="D109" s="179"/>
      <c r="E109" s="179">
        <v>34632835</v>
      </c>
      <c r="F109" s="196"/>
      <c r="G109" s="230">
        <f t="shared" si="17"/>
        <v>-5584701</v>
      </c>
      <c r="H109" s="229">
        <f t="shared" si="18"/>
        <v>-0.16125451468238161</v>
      </c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</row>
    <row r="110" spans="1:22" x14ac:dyDescent="0.25">
      <c r="A110" s="241">
        <v>2440</v>
      </c>
      <c r="B110" s="196" t="s">
        <v>94</v>
      </c>
      <c r="C110" s="179">
        <f>IFERROR(VLOOKUP(A110,'BLCE JUL-26'!$A$10:$F$1048576,6,0),0)</f>
        <v>1685590.5</v>
      </c>
      <c r="D110" s="179"/>
      <c r="E110" s="179">
        <v>1685590.5</v>
      </c>
      <c r="F110" s="196"/>
      <c r="G110" s="230">
        <f t="shared" si="17"/>
        <v>0</v>
      </c>
      <c r="H110" s="229">
        <f t="shared" si="18"/>
        <v>0</v>
      </c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</row>
    <row r="111" spans="1:22" x14ac:dyDescent="0.25">
      <c r="A111" s="241">
        <v>2445</v>
      </c>
      <c r="B111" s="196" t="s">
        <v>95</v>
      </c>
      <c r="C111" s="179">
        <f>IFERROR(VLOOKUP(A111,'BLCE JUL-26'!$A$10:$F$1048576,6,0),0)</f>
        <v>537533663.98000002</v>
      </c>
      <c r="D111" s="179"/>
      <c r="E111" s="179">
        <v>540187067.05999994</v>
      </c>
      <c r="F111" s="196"/>
      <c r="G111" s="230">
        <f t="shared" si="17"/>
        <v>-2653403.0799999237</v>
      </c>
      <c r="H111" s="229">
        <f t="shared" si="18"/>
        <v>-4.9120077873045474E-3</v>
      </c>
      <c r="I111" s="114"/>
      <c r="J111" s="114"/>
      <c r="K111" s="2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</row>
    <row r="112" spans="1:22" x14ac:dyDescent="0.25">
      <c r="A112" s="241">
        <v>2460</v>
      </c>
      <c r="B112" s="196" t="s">
        <v>94</v>
      </c>
      <c r="C112" s="179">
        <f>IFERROR(VLOOKUP(A112,'BLCE JUL-26'!$A$10:$F$1048576,6,0),0)</f>
        <v>0</v>
      </c>
      <c r="D112" s="179"/>
      <c r="E112" s="179">
        <v>0</v>
      </c>
      <c r="F112" s="196"/>
      <c r="G112" s="230">
        <f t="shared" si="17"/>
        <v>0</v>
      </c>
      <c r="H112" s="229">
        <v>0</v>
      </c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</row>
    <row r="113" spans="1:22" x14ac:dyDescent="0.25">
      <c r="A113" s="241">
        <v>2490</v>
      </c>
      <c r="B113" s="196" t="s">
        <v>96</v>
      </c>
      <c r="C113" s="179">
        <f>IFERROR(VLOOKUP(A113,'BLCE JUL-26'!$A$10:$F$1048576,6,0),0)</f>
        <v>1436056.52</v>
      </c>
      <c r="D113" s="179"/>
      <c r="E113" s="179">
        <v>798691.52</v>
      </c>
      <c r="F113" s="196"/>
      <c r="G113" s="230">
        <f t="shared" si="17"/>
        <v>637365</v>
      </c>
      <c r="H113" s="229">
        <f t="shared" si="18"/>
        <v>0.79801147757271795</v>
      </c>
      <c r="I113" s="114"/>
      <c r="J113" s="114"/>
      <c r="K113" s="2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</row>
    <row r="114" spans="1:22" x14ac:dyDescent="0.25">
      <c r="A114" s="241"/>
      <c r="B114" s="196"/>
      <c r="C114" s="201"/>
      <c r="D114" s="179"/>
      <c r="E114" s="201"/>
      <c r="F114" s="196"/>
      <c r="G114" s="225"/>
      <c r="H114" s="231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</row>
    <row r="115" spans="1:22" x14ac:dyDescent="0.25">
      <c r="A115" s="253">
        <v>25</v>
      </c>
      <c r="B115" s="200" t="s">
        <v>97</v>
      </c>
      <c r="C115" s="201">
        <f>+C117</f>
        <v>757127297.28999996</v>
      </c>
      <c r="D115" s="201"/>
      <c r="E115" s="201">
        <f>+E117</f>
        <v>894100636.28999996</v>
      </c>
      <c r="F115" s="196"/>
      <c r="G115" s="232">
        <f>+C115-E115</f>
        <v>-136973339</v>
      </c>
      <c r="H115" s="233">
        <f>+G115/E115</f>
        <v>-0.15319678058653449</v>
      </c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</row>
    <row r="116" spans="1:22" x14ac:dyDescent="0.25">
      <c r="A116" s="253"/>
      <c r="B116" s="200"/>
      <c r="C116" s="201"/>
      <c r="D116" s="201"/>
      <c r="E116" s="201"/>
      <c r="F116" s="196"/>
      <c r="G116" s="225"/>
      <c r="H116" s="231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</row>
    <row r="117" spans="1:22" x14ac:dyDescent="0.25">
      <c r="A117" s="241">
        <v>2511</v>
      </c>
      <c r="B117" s="196" t="s">
        <v>98</v>
      </c>
      <c r="C117" s="179">
        <f>IFERROR(VLOOKUP(A117,'BLCE JUL-26'!$A$10:$F$1048576,6,0),0)</f>
        <v>757127297.28999996</v>
      </c>
      <c r="D117" s="179"/>
      <c r="E117" s="179">
        <v>894100636.28999996</v>
      </c>
      <c r="F117" s="196"/>
      <c r="G117" s="230">
        <f>+C117-E117</f>
        <v>-136973339</v>
      </c>
      <c r="H117" s="229">
        <f t="shared" ref="H117" si="19">+G117/E117</f>
        <v>-0.15319678058653449</v>
      </c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</row>
    <row r="118" spans="1:22" x14ac:dyDescent="0.25">
      <c r="A118" s="241"/>
      <c r="B118" s="196"/>
      <c r="C118" s="179"/>
      <c r="D118" s="179"/>
      <c r="E118" s="179"/>
      <c r="F118" s="196"/>
      <c r="G118" s="230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</row>
    <row r="119" spans="1:22" x14ac:dyDescent="0.25">
      <c r="A119" s="225"/>
      <c r="B119" s="225"/>
      <c r="C119" s="179"/>
      <c r="D119" s="179"/>
      <c r="E119" s="179"/>
      <c r="F119" s="196"/>
      <c r="G119" s="225"/>
      <c r="H119" s="231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</row>
    <row r="120" spans="1:22" x14ac:dyDescent="0.25">
      <c r="A120" s="253"/>
      <c r="B120" s="200" t="s">
        <v>14</v>
      </c>
      <c r="C120" s="201">
        <f>+C123</f>
        <v>0</v>
      </c>
      <c r="D120" s="201"/>
      <c r="E120" s="201">
        <f>+E123</f>
        <v>0</v>
      </c>
      <c r="F120" s="196"/>
      <c r="G120" s="232">
        <f>+C120-E120</f>
        <v>0</v>
      </c>
      <c r="H120" s="233" t="e">
        <f>+G120/E120</f>
        <v>#DIV/0!</v>
      </c>
      <c r="I120" s="114"/>
      <c r="J120" s="114"/>
      <c r="K120" s="260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</row>
    <row r="121" spans="1:22" x14ac:dyDescent="0.25">
      <c r="A121" s="253"/>
      <c r="B121" s="200"/>
      <c r="C121" s="201"/>
      <c r="D121" s="201"/>
      <c r="E121" s="201"/>
      <c r="F121" s="196"/>
      <c r="G121" s="232"/>
      <c r="H121" s="233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</row>
    <row r="122" spans="1:22" x14ac:dyDescent="0.25">
      <c r="A122" s="236"/>
      <c r="B122" s="236"/>
      <c r="C122" s="201"/>
      <c r="D122" s="201"/>
      <c r="E122" s="201"/>
      <c r="F122" s="196"/>
      <c r="G122" s="225"/>
      <c r="H122" s="231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</row>
    <row r="123" spans="1:22" x14ac:dyDescent="0.25">
      <c r="A123" s="253">
        <v>27</v>
      </c>
      <c r="B123" s="200" t="s">
        <v>99</v>
      </c>
      <c r="C123" s="201">
        <f>+C125+C126</f>
        <v>0</v>
      </c>
      <c r="D123" s="201"/>
      <c r="E123" s="201">
        <f>+E125+E126</f>
        <v>0</v>
      </c>
      <c r="F123" s="196"/>
      <c r="G123" s="232">
        <f>+C123-E123</f>
        <v>0</v>
      </c>
      <c r="H123" s="233" t="e">
        <f>+G123/E123</f>
        <v>#DIV/0!</v>
      </c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</row>
    <row r="124" spans="1:22" x14ac:dyDescent="0.25">
      <c r="A124" s="178"/>
      <c r="B124" s="178"/>
      <c r="C124" s="178"/>
      <c r="D124" s="178"/>
      <c r="E124" s="178"/>
      <c r="F124" s="196"/>
      <c r="G124" s="225"/>
      <c r="H124" s="231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</row>
    <row r="125" spans="1:22" x14ac:dyDescent="0.25">
      <c r="A125" s="241">
        <v>2701</v>
      </c>
      <c r="B125" s="196" t="s">
        <v>26</v>
      </c>
      <c r="C125" s="179">
        <f>IFERROR(VLOOKUP(A125,'BLCE JUL-26'!$A$10:$F$1048576,6,0),0)</f>
        <v>0</v>
      </c>
      <c r="D125" s="251"/>
      <c r="E125" s="179">
        <v>0</v>
      </c>
      <c r="F125" s="196"/>
      <c r="G125" s="230">
        <f t="shared" ref="G125:G126" si="20">+C125-E125</f>
        <v>0</v>
      </c>
      <c r="H125" s="229" t="e">
        <f t="shared" ref="H125" si="21">+G125/E125</f>
        <v>#DIV/0!</v>
      </c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</row>
    <row r="126" spans="1:22" x14ac:dyDescent="0.25">
      <c r="A126" s="241">
        <v>2790</v>
      </c>
      <c r="B126" s="196" t="s">
        <v>100</v>
      </c>
      <c r="C126" s="179">
        <f>IFERROR(VLOOKUP(A126,'BLCE JUL-26'!$A$10:$F$1048576,6,0),0)</f>
        <v>0</v>
      </c>
      <c r="D126" s="251"/>
      <c r="E126" s="179">
        <v>0</v>
      </c>
      <c r="F126" s="196"/>
      <c r="G126" s="230">
        <f t="shared" si="20"/>
        <v>0</v>
      </c>
      <c r="H126" s="229">
        <v>0</v>
      </c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</row>
    <row r="127" spans="1:22" x14ac:dyDescent="0.25">
      <c r="A127" s="241"/>
      <c r="B127" s="196"/>
      <c r="C127" s="179"/>
      <c r="D127" s="251"/>
      <c r="E127" s="179"/>
      <c r="F127" s="196"/>
      <c r="G127" s="225"/>
      <c r="H127" s="231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</row>
    <row r="128" spans="1:22" x14ac:dyDescent="0.25">
      <c r="A128" s="241"/>
      <c r="B128" s="196"/>
      <c r="C128" s="179"/>
      <c r="D128" s="251"/>
      <c r="E128" s="179"/>
      <c r="F128" s="196"/>
      <c r="G128" s="225"/>
      <c r="H128" s="231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</row>
    <row r="129" spans="1:22" ht="16.5" thickBot="1" x14ac:dyDescent="0.3">
      <c r="A129" s="241"/>
      <c r="B129" s="244" t="s">
        <v>27</v>
      </c>
      <c r="C129" s="239">
        <f>+C100+C120</f>
        <v>1403505800.1999998</v>
      </c>
      <c r="D129" s="179"/>
      <c r="E129" s="239">
        <f>+E100+E120</f>
        <v>1551087360.05</v>
      </c>
      <c r="F129" s="196"/>
      <c r="G129" s="237">
        <f>+C129-E129</f>
        <v>-147581559.85000014</v>
      </c>
      <c r="H129" s="238">
        <f>+G129/E129</f>
        <v>-9.5147161695162547E-2</v>
      </c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</row>
    <row r="130" spans="1:22" ht="16.5" thickTop="1" x14ac:dyDescent="0.25">
      <c r="A130" s="253"/>
      <c r="B130" s="196"/>
      <c r="C130" s="201"/>
      <c r="D130" s="201"/>
      <c r="E130" s="201"/>
      <c r="F130" s="196"/>
      <c r="G130" s="225"/>
      <c r="H130" s="231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</row>
    <row r="131" spans="1:22" x14ac:dyDescent="0.25">
      <c r="A131" s="178"/>
      <c r="B131" s="178"/>
      <c r="C131" s="178"/>
      <c r="D131" s="178"/>
      <c r="E131" s="178"/>
      <c r="F131" s="196"/>
      <c r="G131" s="225"/>
      <c r="H131" s="231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</row>
    <row r="132" spans="1:22" x14ac:dyDescent="0.25">
      <c r="A132" s="178"/>
      <c r="B132" s="244" t="s">
        <v>28</v>
      </c>
      <c r="C132" s="178"/>
      <c r="D132" s="178"/>
      <c r="E132" s="178"/>
      <c r="F132" s="196"/>
      <c r="G132" s="225"/>
      <c r="H132" s="231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</row>
    <row r="133" spans="1:22" x14ac:dyDescent="0.25">
      <c r="A133" s="178"/>
      <c r="B133" s="244"/>
      <c r="C133" s="178"/>
      <c r="D133" s="178"/>
      <c r="E133" s="178"/>
      <c r="F133" s="196"/>
      <c r="G133" s="225"/>
      <c r="H133" s="231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</row>
    <row r="134" spans="1:22" x14ac:dyDescent="0.25">
      <c r="A134" s="178"/>
      <c r="B134" s="178"/>
      <c r="C134" s="178"/>
      <c r="D134" s="178"/>
      <c r="E134" s="178"/>
      <c r="F134" s="196"/>
      <c r="G134" s="225"/>
      <c r="H134" s="231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</row>
    <row r="135" spans="1:22" x14ac:dyDescent="0.25">
      <c r="A135" s="199">
        <v>31</v>
      </c>
      <c r="B135" s="340" t="s">
        <v>29</v>
      </c>
      <c r="C135" s="304">
        <f>SUM(C137:C139)</f>
        <v>12547954214.139999</v>
      </c>
      <c r="D135" s="304"/>
      <c r="E135" s="304">
        <f>SUM(E137:E139)</f>
        <v>12469471785.460001</v>
      </c>
      <c r="F135" s="196"/>
      <c r="G135" s="232">
        <f t="shared" ref="G135:G139" si="22">+C135-E135</f>
        <v>78482428.679998398</v>
      </c>
      <c r="H135" s="233">
        <f t="shared" ref="H135:H139" si="23">+G135/E135</f>
        <v>6.2939657774046739E-3</v>
      </c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</row>
    <row r="136" spans="1:22" x14ac:dyDescent="0.25">
      <c r="A136" s="199"/>
      <c r="B136" s="341"/>
      <c r="C136" s="304"/>
      <c r="D136" s="304"/>
      <c r="E136" s="304"/>
      <c r="F136" s="196"/>
      <c r="G136" s="230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</row>
    <row r="137" spans="1:22" x14ac:dyDescent="0.25">
      <c r="A137" s="241">
        <v>3105</v>
      </c>
      <c r="B137" s="342" t="s">
        <v>101</v>
      </c>
      <c r="C137" s="179">
        <f>IFERROR(VLOOKUP(A137,'BLCE JUL-26'!$A$10:$F$1048576,6,0),0)</f>
        <v>2295038627.4400001</v>
      </c>
      <c r="D137" s="179"/>
      <c r="E137" s="179">
        <v>2295038627.4400001</v>
      </c>
      <c r="F137" s="196"/>
      <c r="G137" s="230">
        <f t="shared" si="22"/>
        <v>0</v>
      </c>
      <c r="H137" s="229">
        <f t="shared" si="23"/>
        <v>0</v>
      </c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</row>
    <row r="138" spans="1:22" x14ac:dyDescent="0.25">
      <c r="A138" s="241">
        <v>3109</v>
      </c>
      <c r="B138" s="342" t="s">
        <v>102</v>
      </c>
      <c r="C138" s="179">
        <f>IFERROR(VLOOKUP(A138,'BLCE JUL-26'!$A$10:$F$1048576,6,0),0)</f>
        <v>7009650187.3900003</v>
      </c>
      <c r="D138" s="179"/>
      <c r="E138" s="179">
        <v>7009650187.3900003</v>
      </c>
      <c r="F138" s="196"/>
      <c r="G138" s="230">
        <f t="shared" si="22"/>
        <v>0</v>
      </c>
      <c r="H138" s="229">
        <f t="shared" si="23"/>
        <v>0</v>
      </c>
      <c r="I138" s="114"/>
      <c r="J138" s="2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</row>
    <row r="139" spans="1:22" x14ac:dyDescent="0.25">
      <c r="A139" s="241">
        <v>3110</v>
      </c>
      <c r="B139" s="250" t="s">
        <v>103</v>
      </c>
      <c r="C139" s="179">
        <f>+'BLCE JUL-26'!J19</f>
        <v>3243265399.3099999</v>
      </c>
      <c r="D139" s="179"/>
      <c r="E139" s="179">
        <v>3164782970.6300006</v>
      </c>
      <c r="F139" s="196"/>
      <c r="G139" s="230">
        <f t="shared" si="22"/>
        <v>78482428.679999352</v>
      </c>
      <c r="H139" s="229">
        <f t="shared" si="23"/>
        <v>2.4798676373178338E-2</v>
      </c>
      <c r="I139" s="114"/>
      <c r="J139" s="114">
        <f>+'ANEXO 4'!C118</f>
        <v>3243265399.3099995</v>
      </c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</row>
    <row r="140" spans="1:22" x14ac:dyDescent="0.25">
      <c r="A140" s="241"/>
      <c r="B140" s="250"/>
      <c r="C140" s="179"/>
      <c r="D140" s="179"/>
      <c r="E140" s="179"/>
      <c r="F140" s="196"/>
      <c r="G140" s="230"/>
      <c r="I140" s="114"/>
      <c r="J140" s="329">
        <f>+J139-C139</f>
        <v>0</v>
      </c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</row>
    <row r="141" spans="1:22" x14ac:dyDescent="0.25">
      <c r="A141" s="236"/>
      <c r="B141" s="236"/>
      <c r="C141" s="236"/>
      <c r="D141" s="236"/>
      <c r="E141" s="236"/>
      <c r="F141" s="196"/>
      <c r="G141" s="225"/>
      <c r="H141" s="231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</row>
    <row r="142" spans="1:22" ht="16.5" thickBot="1" x14ac:dyDescent="0.3">
      <c r="A142" s="241"/>
      <c r="B142" s="244" t="s">
        <v>30</v>
      </c>
      <c r="C142" s="240">
        <f>+C135</f>
        <v>12547954214.139999</v>
      </c>
      <c r="D142" s="179"/>
      <c r="E142" s="240">
        <f>+E135</f>
        <v>12469471785.460001</v>
      </c>
      <c r="F142" s="196"/>
      <c r="G142" s="237">
        <f>+C142-E142</f>
        <v>78482428.679998398</v>
      </c>
      <c r="H142" s="238">
        <f>+G142/E142</f>
        <v>6.2939657774046739E-3</v>
      </c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</row>
    <row r="143" spans="1:22" ht="16.5" thickTop="1" x14ac:dyDescent="0.25">
      <c r="A143" s="241"/>
      <c r="B143" s="236"/>
      <c r="C143" s="251"/>
      <c r="D143" s="251"/>
      <c r="E143" s="251"/>
      <c r="F143" s="196"/>
      <c r="G143" s="225"/>
      <c r="H143" s="231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</row>
    <row r="144" spans="1:22" x14ac:dyDescent="0.25">
      <c r="A144" s="241"/>
      <c r="B144" s="236"/>
      <c r="C144" s="251"/>
      <c r="D144" s="251"/>
      <c r="E144" s="251"/>
      <c r="F144" s="196"/>
      <c r="G144" s="225"/>
      <c r="H144" s="231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</row>
    <row r="145" spans="1:22" x14ac:dyDescent="0.25">
      <c r="A145" s="241"/>
      <c r="B145" s="236"/>
      <c r="C145" s="251"/>
      <c r="D145" s="251"/>
      <c r="E145" s="251"/>
      <c r="F145" s="196"/>
      <c r="G145" s="225"/>
      <c r="H145" s="231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</row>
    <row r="146" spans="1:22" ht="16.5" thickBot="1" x14ac:dyDescent="0.3">
      <c r="A146" s="241"/>
      <c r="B146" s="244" t="s">
        <v>31</v>
      </c>
      <c r="C146" s="226">
        <f>+C129+C142</f>
        <v>13951460014.34</v>
      </c>
      <c r="D146" s="252"/>
      <c r="E146" s="226">
        <f>+E129+E142</f>
        <v>14020559145.51</v>
      </c>
      <c r="F146" s="196"/>
      <c r="G146" s="237">
        <f>+C146-E146</f>
        <v>-69099131.170000076</v>
      </c>
      <c r="H146" s="238">
        <f>+G146/E146</f>
        <v>-4.9284147980737745E-3</v>
      </c>
      <c r="I146" s="114"/>
      <c r="J146" s="260">
        <f>+C75</f>
        <v>13951460014.339998</v>
      </c>
      <c r="K146" s="260">
        <f>+C146-J146</f>
        <v>0</v>
      </c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</row>
    <row r="147" spans="1:22" x14ac:dyDescent="0.25">
      <c r="A147" s="241"/>
      <c r="B147" s="244"/>
      <c r="C147" s="251"/>
      <c r="D147" s="252"/>
      <c r="E147" s="251"/>
      <c r="F147" s="196"/>
      <c r="G147" s="245"/>
      <c r="H147" s="246"/>
      <c r="I147" s="114"/>
      <c r="J147" s="329"/>
      <c r="K147" s="329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</row>
    <row r="148" spans="1:22" x14ac:dyDescent="0.25">
      <c r="A148" s="241"/>
      <c r="B148" s="244"/>
      <c r="C148" s="251"/>
      <c r="D148" s="252"/>
      <c r="E148" s="251"/>
      <c r="F148" s="196"/>
      <c r="G148" s="245"/>
      <c r="H148" s="246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</row>
    <row r="149" spans="1:22" x14ac:dyDescent="0.25">
      <c r="A149" s="236"/>
      <c r="B149" s="236"/>
      <c r="C149" s="236"/>
      <c r="D149" s="236"/>
      <c r="E149" s="343"/>
      <c r="F149" s="196"/>
      <c r="G149" s="225"/>
      <c r="H149" s="231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</row>
    <row r="150" spans="1:22" x14ac:dyDescent="0.25">
      <c r="A150" s="236"/>
      <c r="B150" s="244" t="s">
        <v>104</v>
      </c>
      <c r="C150" s="251">
        <f>+C153+C157</f>
        <v>0</v>
      </c>
      <c r="D150" s="179"/>
      <c r="E150" s="251">
        <f>+E153+E157</f>
        <v>0</v>
      </c>
      <c r="F150" s="196"/>
      <c r="G150" s="230">
        <f t="shared" ref="G150" si="24">+C150-E150</f>
        <v>0</v>
      </c>
      <c r="H150" s="233">
        <v>0</v>
      </c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</row>
    <row r="151" spans="1:22" x14ac:dyDescent="0.25">
      <c r="A151" s="236"/>
      <c r="B151" s="244"/>
      <c r="C151" s="251"/>
      <c r="D151" s="179"/>
      <c r="E151" s="251"/>
      <c r="F151" s="196"/>
      <c r="G151" s="230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</row>
    <row r="152" spans="1:22" x14ac:dyDescent="0.25">
      <c r="A152" s="236"/>
      <c r="B152" s="196"/>
      <c r="C152" s="344"/>
      <c r="D152" s="179"/>
      <c r="E152" s="344"/>
      <c r="F152" s="196"/>
      <c r="G152" s="225"/>
      <c r="H152" s="231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</row>
    <row r="153" spans="1:22" x14ac:dyDescent="0.25">
      <c r="A153" s="253">
        <v>91</v>
      </c>
      <c r="B153" s="200" t="s">
        <v>105</v>
      </c>
      <c r="C153" s="251">
        <f>+C155</f>
        <v>0</v>
      </c>
      <c r="D153" s="179"/>
      <c r="E153" s="251">
        <f>+E155</f>
        <v>0</v>
      </c>
      <c r="F153" s="196"/>
      <c r="G153" s="232">
        <f t="shared" ref="G153:G155" si="25">+C153-E153</f>
        <v>0</v>
      </c>
      <c r="H153" s="233">
        <v>0</v>
      </c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</row>
    <row r="154" spans="1:22" x14ac:dyDescent="0.25">
      <c r="A154" s="253"/>
      <c r="B154" s="200"/>
      <c r="C154" s="251"/>
      <c r="D154" s="179"/>
      <c r="E154" s="251"/>
      <c r="F154" s="196"/>
      <c r="G154" s="232"/>
      <c r="H154" s="233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</row>
    <row r="155" spans="1:22" x14ac:dyDescent="0.25">
      <c r="A155" s="241">
        <v>9120</v>
      </c>
      <c r="B155" s="196" t="s">
        <v>524</v>
      </c>
      <c r="C155" s="179">
        <f>IFERROR(VLOOKUP(A155,'BLCE JUL-26'!$A$10:$F$1048576,6,0),0)</f>
        <v>0</v>
      </c>
      <c r="D155" s="179"/>
      <c r="E155" s="179">
        <v>0</v>
      </c>
      <c r="F155" s="196"/>
      <c r="G155" s="230">
        <f t="shared" si="25"/>
        <v>0</v>
      </c>
      <c r="H155" s="229">
        <v>0</v>
      </c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</row>
    <row r="156" spans="1:22" x14ac:dyDescent="0.25">
      <c r="A156" s="236"/>
      <c r="B156" s="236"/>
      <c r="C156" s="236"/>
      <c r="D156" s="236"/>
      <c r="E156" s="236"/>
      <c r="F156" s="196"/>
      <c r="G156" s="225"/>
      <c r="H156" s="231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</row>
    <row r="157" spans="1:22" x14ac:dyDescent="0.25">
      <c r="A157" s="253">
        <v>99</v>
      </c>
      <c r="B157" s="254" t="s">
        <v>106</v>
      </c>
      <c r="C157" s="251">
        <f>+C159</f>
        <v>0</v>
      </c>
      <c r="D157" s="179"/>
      <c r="E157" s="251">
        <f>+E159</f>
        <v>0</v>
      </c>
      <c r="F157" s="196"/>
      <c r="G157" s="232">
        <f t="shared" ref="G157:G159" si="26">+C157-E157</f>
        <v>0</v>
      </c>
      <c r="H157" s="233">
        <v>0</v>
      </c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</row>
    <row r="158" spans="1:22" x14ac:dyDescent="0.25">
      <c r="A158" s="253"/>
      <c r="B158" s="254"/>
      <c r="C158" s="251"/>
      <c r="D158" s="179"/>
      <c r="E158" s="251"/>
      <c r="F158" s="196"/>
      <c r="G158" s="232"/>
      <c r="H158" s="233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</row>
    <row r="159" spans="1:22" x14ac:dyDescent="0.25">
      <c r="A159" s="241">
        <v>9905</v>
      </c>
      <c r="B159" s="196" t="s">
        <v>107</v>
      </c>
      <c r="C159" s="179">
        <f>IFERROR(VLOOKUP(A159,'BLCE JUL-26'!$A$10:$F$1048576,6,0),0)</f>
        <v>0</v>
      </c>
      <c r="D159" s="179"/>
      <c r="E159" s="179">
        <v>0</v>
      </c>
      <c r="F159" s="196"/>
      <c r="G159" s="230">
        <f t="shared" si="26"/>
        <v>0</v>
      </c>
      <c r="H159" s="229">
        <v>0</v>
      </c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</row>
    <row r="160" spans="1:22" x14ac:dyDescent="0.25">
      <c r="A160" s="241"/>
      <c r="B160" s="196"/>
      <c r="C160" s="179"/>
      <c r="D160" s="179"/>
      <c r="E160" s="179"/>
      <c r="F160" s="196"/>
      <c r="G160" s="230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</row>
    <row r="161" spans="1:22" x14ac:dyDescent="0.25">
      <c r="A161" s="241"/>
      <c r="B161" s="196"/>
      <c r="C161" s="179"/>
      <c r="D161" s="179"/>
      <c r="E161" s="179"/>
      <c r="F161" s="196"/>
      <c r="G161" s="230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</row>
    <row r="162" spans="1:22" ht="15" x14ac:dyDescent="0.25">
      <c r="A162" s="442"/>
      <c r="B162" s="442"/>
      <c r="C162" s="442"/>
      <c r="D162" s="443"/>
      <c r="E162" s="443"/>
      <c r="F162" s="443"/>
      <c r="G162" s="443"/>
      <c r="H162" s="443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</row>
    <row r="163" spans="1:22" ht="15" x14ac:dyDescent="0.25">
      <c r="A163" s="242"/>
      <c r="B163" s="242"/>
      <c r="C163" s="242"/>
      <c r="D163" s="243"/>
      <c r="E163" s="243"/>
      <c r="F163" s="243"/>
      <c r="G163" s="243"/>
      <c r="H163" s="243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</row>
    <row r="164" spans="1:22" ht="15" x14ac:dyDescent="0.25">
      <c r="A164" s="442"/>
      <c r="B164" s="442"/>
      <c r="C164" s="442"/>
      <c r="D164" s="443"/>
      <c r="E164" s="443"/>
      <c r="F164" s="443"/>
      <c r="G164" s="443"/>
      <c r="H164" s="443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</row>
    <row r="165" spans="1:22" ht="15" x14ac:dyDescent="0.25">
      <c r="A165" s="442"/>
      <c r="B165" s="442"/>
      <c r="C165" s="442"/>
      <c r="D165" s="443"/>
      <c r="E165" s="443"/>
      <c r="F165" s="443"/>
      <c r="G165" s="443"/>
      <c r="H165" s="443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</row>
    <row r="166" spans="1:22" x14ac:dyDescent="0.25">
      <c r="A166" s="444" t="str">
        <f>+'ANEXO 1'!A66:C66</f>
        <v>EDNA VIVIANA VEGA ORTÍZ</v>
      </c>
      <c r="B166" s="444"/>
      <c r="C166" s="444"/>
      <c r="D166" s="445" t="str">
        <f>+'ANEXO 1'!D66:H66</f>
        <v>Cont. Púb. YAIR CONSUELO CALDERÓN SILVA</v>
      </c>
      <c r="E166" s="445"/>
      <c r="F166" s="445"/>
      <c r="G166" s="445"/>
      <c r="H166" s="445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</row>
    <row r="167" spans="1:22" ht="15" x14ac:dyDescent="0.25">
      <c r="A167" s="442" t="str">
        <f>+'ANEXO 1'!A67:C67</f>
        <v>Cèdula de ciudadanìa No. 1.019.023.923</v>
      </c>
      <c r="B167" s="442"/>
      <c r="C167" s="442"/>
      <c r="D167" s="443" t="str">
        <f>+'ANEXO 1'!D67:H67</f>
        <v>Cèdula de ciudadanìa No. 52.713.929</v>
      </c>
      <c r="E167" s="443"/>
      <c r="F167" s="443"/>
      <c r="G167" s="443"/>
      <c r="H167" s="443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</row>
    <row r="168" spans="1:22" ht="15" x14ac:dyDescent="0.25">
      <c r="A168" s="442" t="str">
        <f>+'ANEXO 1'!A68:C68</f>
        <v xml:space="preserve">Coordinadora Administrativa y Financiera </v>
      </c>
      <c r="B168" s="442"/>
      <c r="C168" s="442"/>
      <c r="D168" s="443" t="str">
        <f>+'ANEXO 1'!D68:H68</f>
        <v>TP 199275-T</v>
      </c>
      <c r="E168" s="443"/>
      <c r="F168" s="443"/>
      <c r="G168" s="443"/>
      <c r="H168" s="443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</row>
    <row r="169" spans="1:22" ht="15" x14ac:dyDescent="0.25">
      <c r="A169" s="442"/>
      <c r="B169" s="442"/>
      <c r="C169" s="442"/>
      <c r="D169" s="443" t="str">
        <f>+'ANEXO 1'!D69:H69</f>
        <v>Los saldos fueron tomados de SIIF Nación</v>
      </c>
      <c r="E169" s="443"/>
      <c r="F169" s="443"/>
      <c r="G169" s="443"/>
      <c r="H169" s="443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</row>
    <row r="170" spans="1:22" ht="15" x14ac:dyDescent="0.25">
      <c r="A170" s="242"/>
      <c r="B170" s="242"/>
      <c r="C170" s="242"/>
      <c r="D170" s="243"/>
      <c r="E170" s="243"/>
      <c r="F170" s="243"/>
      <c r="G170" s="243"/>
      <c r="H170" s="243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</row>
    <row r="171" spans="1:22" ht="15" x14ac:dyDescent="0.25">
      <c r="A171" s="242"/>
      <c r="B171" s="242"/>
      <c r="C171" s="242"/>
      <c r="D171" s="243"/>
      <c r="E171" s="243"/>
      <c r="F171" s="243"/>
      <c r="G171" s="243"/>
      <c r="H171" s="243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</row>
    <row r="172" spans="1:22" ht="15" x14ac:dyDescent="0.25">
      <c r="A172" s="442"/>
      <c r="B172" s="442"/>
      <c r="C172" s="442"/>
      <c r="D172" s="443"/>
      <c r="E172" s="443"/>
      <c r="F172" s="443"/>
      <c r="G172" s="443"/>
      <c r="H172" s="443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</row>
    <row r="173" spans="1:22" ht="15" x14ac:dyDescent="0.25">
      <c r="A173" s="442"/>
      <c r="B173" s="442"/>
      <c r="C173" s="442"/>
      <c r="D173" s="443"/>
      <c r="E173" s="443"/>
      <c r="F173" s="443"/>
      <c r="G173" s="443"/>
      <c r="H173" s="443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</row>
    <row r="174" spans="1:22" ht="15" x14ac:dyDescent="0.25">
      <c r="A174" s="442"/>
      <c r="B174" s="442"/>
      <c r="C174" s="442"/>
      <c r="D174" s="443"/>
      <c r="E174" s="443"/>
      <c r="F174" s="443"/>
      <c r="G174" s="443"/>
      <c r="H174" s="443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</row>
    <row r="175" spans="1:22" x14ac:dyDescent="0.25">
      <c r="A175" s="444" t="str">
        <f>+'ANEXO 1'!A74:H74</f>
        <v xml:space="preserve">ANDREA CAROLINA CHACÓN CASTILLO </v>
      </c>
      <c r="B175" s="444"/>
      <c r="C175" s="444"/>
      <c r="D175" s="444"/>
      <c r="E175" s="444"/>
      <c r="F175" s="444"/>
      <c r="G175" s="444"/>
      <c r="H175" s="44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</row>
    <row r="176" spans="1:22" ht="15" x14ac:dyDescent="0.25">
      <c r="A176" s="442" t="str">
        <f>+'ANEXO 1'!A75:H75</f>
        <v>Cèdula de ciudadanìa No. 1.100.959.001</v>
      </c>
      <c r="B176" s="442"/>
      <c r="C176" s="442"/>
      <c r="D176" s="442"/>
      <c r="E176" s="442"/>
      <c r="F176" s="442"/>
      <c r="G176" s="442"/>
      <c r="H176" s="442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</row>
    <row r="177" spans="1:22" ht="15" x14ac:dyDescent="0.25">
      <c r="A177" s="442" t="str">
        <f>+'ANEXO 1'!A76:H76</f>
        <v>Directora General</v>
      </c>
      <c r="B177" s="442"/>
      <c r="C177" s="442"/>
      <c r="D177" s="442"/>
      <c r="E177" s="442"/>
      <c r="F177" s="442"/>
      <c r="G177" s="442"/>
      <c r="H177" s="442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</row>
    <row r="178" spans="1:22" ht="15" x14ac:dyDescent="0.25">
      <c r="A178" s="242"/>
      <c r="B178" s="242"/>
      <c r="C178" s="242"/>
      <c r="D178" s="242"/>
      <c r="E178" s="242"/>
      <c r="F178" s="242"/>
      <c r="G178" s="242"/>
      <c r="H178" s="242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</row>
    <row r="179" spans="1:22" ht="111.75" customHeight="1" x14ac:dyDescent="0.25">
      <c r="A179" s="441" t="s">
        <v>44</v>
      </c>
      <c r="B179" s="442"/>
      <c r="C179" s="442"/>
      <c r="D179" s="442"/>
      <c r="E179" s="442"/>
      <c r="F179" s="442"/>
      <c r="G179" s="442"/>
      <c r="H179" s="442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</row>
    <row r="180" spans="1:22" ht="15" x14ac:dyDescent="0.25">
      <c r="A180" s="227"/>
      <c r="B180" s="196"/>
      <c r="C180" s="196"/>
      <c r="D180" s="196"/>
      <c r="E180" s="196"/>
      <c r="F180" s="196"/>
      <c r="G180" s="227"/>
      <c r="H180" s="345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</row>
    <row r="181" spans="1:22" ht="87.75" customHeight="1" x14ac:dyDescent="0.25">
      <c r="A181" s="438"/>
      <c r="B181" s="439"/>
      <c r="C181" s="439"/>
      <c r="D181" s="439"/>
      <c r="E181" s="439"/>
      <c r="F181" s="439"/>
      <c r="G181" s="439"/>
      <c r="H181" s="439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</row>
    <row r="182" spans="1:22" x14ac:dyDescent="0.25">
      <c r="A182" s="178"/>
      <c r="B182" s="178"/>
      <c r="C182" s="178"/>
      <c r="D182" s="178"/>
      <c r="E182" s="178"/>
      <c r="F182" s="178"/>
      <c r="G182" s="225"/>
      <c r="H182" s="231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</row>
    <row r="183" spans="1:22" x14ac:dyDescent="0.25">
      <c r="A183" s="178"/>
      <c r="B183" s="178"/>
      <c r="C183" s="399">
        <f>+C75-C129-C142</f>
        <v>0</v>
      </c>
      <c r="D183" s="178"/>
      <c r="E183" s="399">
        <f>+E75-E129-E142</f>
        <v>0</v>
      </c>
      <c r="F183" s="178"/>
      <c r="G183" s="225"/>
      <c r="H183" s="231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</row>
    <row r="184" spans="1:22" x14ac:dyDescent="0.25">
      <c r="A184" s="178"/>
      <c r="B184" s="178"/>
      <c r="C184" s="178"/>
      <c r="D184" s="178"/>
      <c r="E184" s="178"/>
      <c r="F184" s="178"/>
      <c r="G184" s="225"/>
      <c r="H184" s="231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</row>
    <row r="185" spans="1:22" x14ac:dyDescent="0.25">
      <c r="A185" s="178"/>
      <c r="B185" s="178"/>
      <c r="C185" s="178"/>
      <c r="D185" s="178"/>
      <c r="E185" s="178"/>
      <c r="F185" s="178"/>
      <c r="G185" s="225"/>
      <c r="H185" s="231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</row>
    <row r="186" spans="1:22" x14ac:dyDescent="0.25">
      <c r="A186" s="178"/>
      <c r="B186" s="178"/>
      <c r="C186" s="178"/>
      <c r="D186" s="178"/>
      <c r="E186" s="178"/>
      <c r="F186" s="178"/>
      <c r="G186" s="225"/>
      <c r="H186" s="231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</row>
    <row r="187" spans="1:22" x14ac:dyDescent="0.25">
      <c r="A187" s="178"/>
      <c r="B187" s="178"/>
      <c r="C187" s="178"/>
      <c r="D187" s="178"/>
      <c r="E187" s="178"/>
      <c r="F187" s="178"/>
      <c r="G187" s="225"/>
      <c r="H187" s="231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</row>
    <row r="188" spans="1:22" x14ac:dyDescent="0.25">
      <c r="A188" s="178"/>
      <c r="B188" s="178"/>
      <c r="C188" s="178"/>
      <c r="D188" s="178"/>
      <c r="E188" s="178"/>
      <c r="F188" s="178"/>
      <c r="G188" s="225"/>
      <c r="H188" s="231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</row>
    <row r="189" spans="1:22" x14ac:dyDescent="0.25">
      <c r="A189" s="178"/>
      <c r="B189" s="178"/>
      <c r="C189" s="178"/>
      <c r="D189" s="178"/>
      <c r="E189" s="178"/>
      <c r="F189" s="178"/>
      <c r="G189" s="225"/>
      <c r="H189" s="231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</row>
    <row r="190" spans="1:22" x14ac:dyDescent="0.25">
      <c r="A190" s="178"/>
      <c r="B190" s="178"/>
      <c r="C190" s="178"/>
      <c r="D190" s="178"/>
      <c r="E190" s="178"/>
      <c r="F190" s="178"/>
      <c r="G190" s="225"/>
      <c r="H190" s="231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</row>
    <row r="191" spans="1:22" x14ac:dyDescent="0.25">
      <c r="A191" s="178"/>
      <c r="B191" s="178"/>
      <c r="C191" s="178"/>
      <c r="D191" s="178"/>
      <c r="E191" s="178"/>
      <c r="F191" s="178"/>
      <c r="G191" s="225"/>
      <c r="H191" s="231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</row>
    <row r="192" spans="1:22" x14ac:dyDescent="0.25">
      <c r="A192" s="178"/>
      <c r="B192" s="178"/>
      <c r="C192" s="178"/>
      <c r="D192" s="178"/>
      <c r="E192" s="178"/>
      <c r="F192" s="178"/>
      <c r="G192" s="225"/>
      <c r="H192" s="231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</row>
    <row r="193" spans="1:22" x14ac:dyDescent="0.25">
      <c r="A193" s="178"/>
      <c r="B193" s="178"/>
      <c r="C193" s="178"/>
      <c r="D193" s="178"/>
      <c r="E193" s="178"/>
      <c r="F193" s="178"/>
      <c r="G193" s="225"/>
      <c r="H193" s="231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</row>
    <row r="194" spans="1:22" x14ac:dyDescent="0.25">
      <c r="A194" s="178"/>
      <c r="B194" s="178"/>
      <c r="C194" s="178"/>
      <c r="D194" s="178"/>
      <c r="E194" s="178"/>
      <c r="F194" s="178"/>
      <c r="G194" s="225"/>
      <c r="H194" s="231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</row>
    <row r="195" spans="1:22" x14ac:dyDescent="0.25">
      <c r="A195" s="178"/>
      <c r="B195" s="178"/>
      <c r="C195" s="178"/>
      <c r="D195" s="178"/>
      <c r="E195" s="178"/>
      <c r="F195" s="178"/>
      <c r="G195" s="225"/>
      <c r="H195" s="231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</row>
    <row r="196" spans="1:22" x14ac:dyDescent="0.25">
      <c r="A196" s="178"/>
      <c r="B196" s="178"/>
      <c r="C196" s="178"/>
      <c r="D196" s="178"/>
      <c r="E196" s="178"/>
      <c r="F196" s="178"/>
      <c r="G196" s="225"/>
      <c r="H196" s="231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</row>
    <row r="197" spans="1:22" x14ac:dyDescent="0.25">
      <c r="A197" s="178"/>
      <c r="B197" s="178"/>
      <c r="C197" s="178"/>
      <c r="D197" s="178"/>
      <c r="E197" s="178"/>
      <c r="F197" s="178"/>
      <c r="G197" s="225"/>
      <c r="H197" s="231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</row>
    <row r="198" spans="1:22" x14ac:dyDescent="0.25">
      <c r="A198" s="178"/>
      <c r="B198" s="178"/>
      <c r="C198" s="178"/>
      <c r="D198" s="178"/>
      <c r="E198" s="178"/>
      <c r="F198" s="178"/>
      <c r="G198" s="225"/>
      <c r="H198" s="231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</row>
    <row r="199" spans="1:22" x14ac:dyDescent="0.25">
      <c r="A199" s="178"/>
      <c r="B199" s="178"/>
      <c r="C199" s="178"/>
      <c r="D199" s="178"/>
      <c r="E199" s="178"/>
      <c r="F199" s="178"/>
      <c r="G199" s="225"/>
      <c r="H199" s="231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</row>
    <row r="200" spans="1:22" x14ac:dyDescent="0.25">
      <c r="A200" s="178"/>
      <c r="B200" s="178"/>
      <c r="C200" s="178"/>
      <c r="D200" s="178"/>
      <c r="E200" s="178"/>
      <c r="F200" s="178"/>
      <c r="G200" s="225"/>
      <c r="H200" s="231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</row>
    <row r="201" spans="1:22" x14ac:dyDescent="0.25">
      <c r="A201" s="178"/>
      <c r="B201" s="178"/>
      <c r="C201" s="178"/>
      <c r="D201" s="178"/>
      <c r="E201" s="178"/>
      <c r="F201" s="178"/>
      <c r="G201" s="225"/>
      <c r="H201" s="231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</row>
    <row r="202" spans="1:22" x14ac:dyDescent="0.25">
      <c r="A202" s="178"/>
      <c r="B202" s="178"/>
      <c r="C202" s="178"/>
      <c r="D202" s="178"/>
      <c r="E202" s="178"/>
      <c r="F202" s="178"/>
      <c r="G202" s="225"/>
      <c r="H202" s="231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</row>
    <row r="203" spans="1:22" x14ac:dyDescent="0.25">
      <c r="A203" s="178"/>
      <c r="B203" s="178"/>
      <c r="C203" s="178"/>
      <c r="D203" s="178"/>
      <c r="E203" s="178"/>
      <c r="F203" s="178"/>
      <c r="G203" s="225"/>
      <c r="H203" s="231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</row>
    <row r="204" spans="1:22" x14ac:dyDescent="0.25">
      <c r="A204" s="178"/>
      <c r="B204" s="178"/>
      <c r="C204" s="178"/>
      <c r="D204" s="178"/>
      <c r="E204" s="178"/>
      <c r="F204" s="178"/>
      <c r="G204" s="225"/>
      <c r="H204" s="231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</row>
    <row r="205" spans="1:22" x14ac:dyDescent="0.25">
      <c r="A205" s="178"/>
      <c r="B205" s="178"/>
      <c r="C205" s="178"/>
      <c r="D205" s="178"/>
      <c r="E205" s="178"/>
      <c r="F205" s="178"/>
      <c r="G205" s="225"/>
      <c r="H205" s="231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</row>
    <row r="206" spans="1:22" x14ac:dyDescent="0.25">
      <c r="A206" s="178"/>
      <c r="B206" s="178"/>
      <c r="C206" s="178"/>
      <c r="D206" s="178"/>
      <c r="E206" s="178"/>
      <c r="F206" s="178"/>
      <c r="G206" s="225"/>
      <c r="H206" s="231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</row>
    <row r="207" spans="1:22" x14ac:dyDescent="0.25">
      <c r="A207" s="178"/>
      <c r="B207" s="178"/>
      <c r="C207" s="178"/>
      <c r="D207" s="178"/>
      <c r="E207" s="178"/>
      <c r="F207" s="178"/>
      <c r="G207" s="225"/>
      <c r="H207" s="231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</row>
    <row r="208" spans="1:22" x14ac:dyDescent="0.25">
      <c r="A208" s="178"/>
      <c r="B208" s="178"/>
      <c r="C208" s="178"/>
      <c r="D208" s="178"/>
      <c r="E208" s="178"/>
      <c r="F208" s="178"/>
      <c r="G208" s="225"/>
      <c r="H208" s="231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</row>
    <row r="209" spans="1:22" x14ac:dyDescent="0.25">
      <c r="A209" s="178"/>
      <c r="B209" s="178"/>
      <c r="C209" s="178"/>
      <c r="D209" s="178"/>
      <c r="E209" s="178"/>
      <c r="F209" s="178"/>
      <c r="G209" s="225"/>
      <c r="H209" s="231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</row>
    <row r="210" spans="1:22" x14ac:dyDescent="0.25">
      <c r="A210" s="178"/>
      <c r="B210" s="178"/>
      <c r="C210" s="178"/>
      <c r="D210" s="178"/>
      <c r="E210" s="178"/>
      <c r="F210" s="178"/>
      <c r="G210" s="225"/>
      <c r="H210" s="231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</row>
    <row r="211" spans="1:22" x14ac:dyDescent="0.25">
      <c r="A211" s="178"/>
      <c r="B211" s="178"/>
      <c r="C211" s="178"/>
      <c r="D211" s="178"/>
      <c r="E211" s="178"/>
      <c r="F211" s="178"/>
      <c r="G211" s="225"/>
      <c r="H211" s="231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</row>
    <row r="212" spans="1:22" x14ac:dyDescent="0.25">
      <c r="A212" s="178"/>
      <c r="B212" s="178"/>
      <c r="C212" s="178"/>
      <c r="D212" s="178"/>
      <c r="E212" s="178"/>
      <c r="F212" s="178"/>
      <c r="G212" s="225"/>
      <c r="H212" s="231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</row>
    <row r="213" spans="1:22" x14ac:dyDescent="0.25">
      <c r="A213" s="178"/>
      <c r="B213" s="178"/>
      <c r="C213" s="178"/>
      <c r="D213" s="178"/>
      <c r="E213" s="178"/>
      <c r="F213" s="178"/>
      <c r="G213" s="225"/>
      <c r="H213" s="231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</row>
    <row r="214" spans="1:22" x14ac:dyDescent="0.25">
      <c r="A214" s="178"/>
      <c r="B214" s="178"/>
      <c r="C214" s="178"/>
      <c r="D214" s="178"/>
      <c r="E214" s="178"/>
      <c r="F214" s="178"/>
      <c r="G214" s="225"/>
      <c r="H214" s="231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</row>
    <row r="215" spans="1:22" x14ac:dyDescent="0.25">
      <c r="A215" s="178"/>
      <c r="B215" s="178"/>
      <c r="C215" s="178"/>
      <c r="D215" s="178"/>
      <c r="E215" s="178"/>
      <c r="F215" s="178"/>
      <c r="G215" s="225"/>
      <c r="H215" s="231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</row>
    <row r="216" spans="1:22" x14ac:dyDescent="0.25">
      <c r="A216" s="178"/>
      <c r="B216" s="178"/>
      <c r="C216" s="178"/>
      <c r="D216" s="178"/>
      <c r="E216" s="178"/>
      <c r="F216" s="178"/>
      <c r="G216" s="225"/>
      <c r="H216" s="231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</row>
    <row r="217" spans="1:22" x14ac:dyDescent="0.25">
      <c r="A217" s="178"/>
      <c r="B217" s="178"/>
      <c r="C217" s="178"/>
      <c r="D217" s="178"/>
      <c r="E217" s="178"/>
      <c r="F217" s="178"/>
      <c r="G217" s="225"/>
      <c r="H217" s="231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</row>
    <row r="218" spans="1:22" x14ac:dyDescent="0.25">
      <c r="A218" s="178"/>
      <c r="B218" s="178"/>
      <c r="C218" s="178"/>
      <c r="D218" s="178"/>
      <c r="E218" s="178"/>
      <c r="F218" s="178"/>
      <c r="G218" s="225"/>
      <c r="H218" s="231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</row>
    <row r="219" spans="1:22" x14ac:dyDescent="0.25">
      <c r="A219" s="178"/>
      <c r="B219" s="178"/>
      <c r="C219" s="178"/>
      <c r="D219" s="178"/>
      <c r="E219" s="178"/>
      <c r="F219" s="178"/>
      <c r="G219" s="225"/>
      <c r="H219" s="231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</row>
    <row r="220" spans="1:22" x14ac:dyDescent="0.25">
      <c r="A220" s="178"/>
      <c r="B220" s="178"/>
      <c r="C220" s="178"/>
      <c r="D220" s="178"/>
      <c r="E220" s="178"/>
      <c r="F220" s="178"/>
      <c r="G220" s="225"/>
      <c r="H220" s="231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</row>
    <row r="221" spans="1:22" x14ac:dyDescent="0.25">
      <c r="A221" s="178"/>
      <c r="B221" s="178"/>
      <c r="C221" s="178"/>
      <c r="D221" s="178"/>
      <c r="E221" s="178"/>
      <c r="F221" s="178"/>
      <c r="G221" s="225"/>
      <c r="H221" s="231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</row>
    <row r="222" spans="1:22" x14ac:dyDescent="0.25">
      <c r="A222" s="178"/>
      <c r="B222" s="178"/>
      <c r="C222" s="178"/>
      <c r="D222" s="178"/>
      <c r="E222" s="178"/>
      <c r="F222" s="178"/>
      <c r="G222" s="225"/>
      <c r="H222" s="231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</row>
    <row r="223" spans="1:22" x14ac:dyDescent="0.25">
      <c r="A223" s="178"/>
      <c r="B223" s="178"/>
      <c r="C223" s="178"/>
      <c r="D223" s="178"/>
      <c r="E223" s="178"/>
      <c r="F223" s="178"/>
      <c r="G223" s="225"/>
      <c r="H223" s="231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</row>
    <row r="224" spans="1:22" x14ac:dyDescent="0.25">
      <c r="A224" s="178"/>
      <c r="B224" s="178"/>
      <c r="C224" s="178"/>
      <c r="D224" s="178"/>
      <c r="E224" s="178"/>
      <c r="F224" s="178"/>
      <c r="G224" s="225"/>
      <c r="H224" s="231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</row>
    <row r="225" spans="1:22" x14ac:dyDescent="0.25">
      <c r="A225" s="178"/>
      <c r="B225" s="178"/>
      <c r="C225" s="178"/>
      <c r="D225" s="178"/>
      <c r="E225" s="178"/>
      <c r="F225" s="178"/>
      <c r="G225" s="225"/>
      <c r="H225" s="231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</row>
    <row r="226" spans="1:22" x14ac:dyDescent="0.25">
      <c r="A226" s="178"/>
      <c r="B226" s="178"/>
      <c r="C226" s="178"/>
      <c r="D226" s="178"/>
      <c r="E226" s="178"/>
      <c r="F226" s="178"/>
      <c r="G226" s="225"/>
      <c r="H226" s="231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</row>
    <row r="227" spans="1:22" x14ac:dyDescent="0.25">
      <c r="A227" s="178"/>
      <c r="B227" s="178"/>
      <c r="C227" s="178"/>
      <c r="D227" s="178"/>
      <c r="E227" s="178"/>
      <c r="F227" s="178"/>
      <c r="G227" s="225"/>
      <c r="H227" s="231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</row>
    <row r="228" spans="1:22" x14ac:dyDescent="0.25">
      <c r="A228" s="178"/>
      <c r="B228" s="178"/>
      <c r="C228" s="178"/>
      <c r="D228" s="178"/>
      <c r="E228" s="178"/>
      <c r="F228" s="178"/>
      <c r="G228" s="225"/>
      <c r="H228" s="231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</row>
    <row r="229" spans="1:22" x14ac:dyDescent="0.25">
      <c r="A229" s="178"/>
      <c r="B229" s="178"/>
      <c r="C229" s="178"/>
      <c r="D229" s="178"/>
      <c r="E229" s="178"/>
      <c r="F229" s="178"/>
      <c r="G229" s="225"/>
      <c r="H229" s="231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</row>
    <row r="230" spans="1:22" x14ac:dyDescent="0.25">
      <c r="A230" s="178"/>
      <c r="B230" s="178"/>
      <c r="C230" s="178"/>
      <c r="D230" s="178"/>
      <c r="E230" s="178"/>
      <c r="F230" s="178"/>
      <c r="G230" s="225"/>
      <c r="H230" s="231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</row>
    <row r="231" spans="1:22" x14ac:dyDescent="0.25">
      <c r="A231" s="178"/>
      <c r="B231" s="178"/>
      <c r="C231" s="178"/>
      <c r="D231" s="178"/>
      <c r="E231" s="178"/>
      <c r="F231" s="178"/>
      <c r="G231" s="225"/>
      <c r="H231" s="231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</row>
    <row r="232" spans="1:22" x14ac:dyDescent="0.25">
      <c r="A232" s="178"/>
      <c r="B232" s="178"/>
      <c r="C232" s="178"/>
      <c r="D232" s="178"/>
      <c r="E232" s="178"/>
      <c r="F232" s="178"/>
      <c r="G232" s="225"/>
      <c r="H232" s="231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</row>
    <row r="233" spans="1:22" x14ac:dyDescent="0.25">
      <c r="A233" s="178"/>
      <c r="B233" s="178"/>
      <c r="C233" s="178"/>
      <c r="D233" s="178"/>
      <c r="E233" s="178"/>
      <c r="F233" s="178"/>
      <c r="G233" s="225"/>
      <c r="H233" s="231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</row>
    <row r="234" spans="1:22" x14ac:dyDescent="0.25">
      <c r="A234" s="178"/>
      <c r="B234" s="178"/>
      <c r="C234" s="178"/>
      <c r="D234" s="178"/>
      <c r="E234" s="178"/>
      <c r="F234" s="178"/>
      <c r="G234" s="225"/>
      <c r="H234" s="231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</row>
    <row r="235" spans="1:22" x14ac:dyDescent="0.25">
      <c r="A235" s="178"/>
      <c r="B235" s="178"/>
      <c r="C235" s="178"/>
      <c r="D235" s="178"/>
      <c r="E235" s="178"/>
      <c r="F235" s="178"/>
      <c r="G235" s="225"/>
      <c r="H235" s="231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</row>
    <row r="236" spans="1:22" x14ac:dyDescent="0.25">
      <c r="A236" s="178"/>
      <c r="B236" s="178"/>
      <c r="C236" s="178"/>
      <c r="D236" s="178"/>
      <c r="E236" s="178"/>
      <c r="F236" s="178"/>
      <c r="G236" s="225"/>
      <c r="H236" s="231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</row>
    <row r="237" spans="1:22" x14ac:dyDescent="0.25">
      <c r="A237" s="178"/>
      <c r="B237" s="178"/>
      <c r="C237" s="178"/>
      <c r="D237" s="178"/>
      <c r="E237" s="178"/>
      <c r="F237" s="178"/>
      <c r="G237" s="225"/>
      <c r="H237" s="231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</row>
    <row r="238" spans="1:22" x14ac:dyDescent="0.25">
      <c r="A238" s="178"/>
      <c r="B238" s="178"/>
      <c r="C238" s="178"/>
      <c r="D238" s="178"/>
      <c r="E238" s="178"/>
      <c r="F238" s="178"/>
      <c r="G238" s="225"/>
      <c r="H238" s="231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</row>
    <row r="239" spans="1:22" x14ac:dyDescent="0.25">
      <c r="A239" s="178"/>
      <c r="B239" s="178"/>
      <c r="C239" s="178"/>
      <c r="D239" s="178"/>
      <c r="E239" s="178"/>
      <c r="F239" s="178"/>
      <c r="G239" s="225"/>
      <c r="H239" s="231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</row>
    <row r="240" spans="1:22" x14ac:dyDescent="0.25">
      <c r="A240" s="178"/>
      <c r="B240" s="178"/>
      <c r="C240" s="178"/>
      <c r="D240" s="178"/>
      <c r="E240" s="178"/>
      <c r="F240" s="178"/>
      <c r="G240" s="225"/>
      <c r="H240" s="231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</row>
    <row r="241" spans="1:22" x14ac:dyDescent="0.25">
      <c r="A241" s="178"/>
      <c r="B241" s="178"/>
      <c r="C241" s="178"/>
      <c r="D241" s="178"/>
      <c r="E241" s="178"/>
      <c r="F241" s="178"/>
      <c r="G241" s="225"/>
      <c r="H241" s="231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</row>
    <row r="242" spans="1:22" x14ac:dyDescent="0.25">
      <c r="A242" s="178"/>
      <c r="B242" s="178"/>
      <c r="C242" s="178"/>
      <c r="D242" s="178"/>
      <c r="E242" s="178"/>
      <c r="F242" s="178"/>
      <c r="G242" s="225"/>
      <c r="H242" s="231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</row>
    <row r="243" spans="1:22" x14ac:dyDescent="0.25">
      <c r="A243" s="178"/>
      <c r="B243" s="178"/>
      <c r="C243" s="178"/>
      <c r="D243" s="178"/>
      <c r="E243" s="178"/>
      <c r="F243" s="178"/>
      <c r="G243" s="225"/>
      <c r="H243" s="231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</row>
    <row r="244" spans="1:22" x14ac:dyDescent="0.25">
      <c r="A244" s="178"/>
      <c r="B244" s="178"/>
      <c r="C244" s="178"/>
      <c r="D244" s="178"/>
      <c r="E244" s="178"/>
      <c r="F244" s="178"/>
      <c r="G244" s="225"/>
      <c r="H244" s="231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</row>
    <row r="245" spans="1:22" x14ac:dyDescent="0.25">
      <c r="A245" s="178"/>
      <c r="B245" s="178"/>
      <c r="C245" s="178"/>
      <c r="D245" s="178"/>
      <c r="E245" s="178"/>
      <c r="F245" s="178"/>
      <c r="G245" s="225"/>
      <c r="H245" s="231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</row>
    <row r="246" spans="1:22" x14ac:dyDescent="0.25">
      <c r="A246" s="178"/>
      <c r="B246" s="178"/>
      <c r="C246" s="178"/>
      <c r="D246" s="178"/>
      <c r="E246" s="178"/>
      <c r="F246" s="178"/>
      <c r="G246" s="225"/>
      <c r="H246" s="231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</row>
    <row r="247" spans="1:22" x14ac:dyDescent="0.25">
      <c r="A247" s="178"/>
      <c r="B247" s="178"/>
      <c r="C247" s="178"/>
      <c r="D247" s="178"/>
      <c r="E247" s="178"/>
      <c r="F247" s="178"/>
      <c r="G247" s="225"/>
      <c r="H247" s="231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</row>
    <row r="248" spans="1:22" x14ac:dyDescent="0.25">
      <c r="A248" s="178"/>
      <c r="B248" s="178"/>
      <c r="C248" s="178"/>
      <c r="D248" s="178"/>
      <c r="E248" s="178"/>
      <c r="F248" s="178"/>
      <c r="G248" s="225"/>
      <c r="H248" s="231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</row>
    <row r="249" spans="1:22" x14ac:dyDescent="0.25">
      <c r="A249" s="178"/>
      <c r="B249" s="178"/>
      <c r="C249" s="178"/>
      <c r="D249" s="178"/>
      <c r="E249" s="178"/>
      <c r="F249" s="178"/>
      <c r="G249" s="225"/>
      <c r="H249" s="231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</row>
    <row r="250" spans="1:22" x14ac:dyDescent="0.25">
      <c r="A250" s="178"/>
      <c r="B250" s="178"/>
      <c r="C250" s="178"/>
      <c r="D250" s="178"/>
      <c r="E250" s="178"/>
      <c r="F250" s="178"/>
      <c r="G250" s="225"/>
      <c r="H250" s="231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</row>
    <row r="251" spans="1:22" x14ac:dyDescent="0.25">
      <c r="A251" s="178"/>
      <c r="B251" s="178"/>
      <c r="C251" s="178"/>
      <c r="D251" s="178"/>
      <c r="E251" s="178"/>
      <c r="F251" s="178"/>
      <c r="G251" s="225"/>
      <c r="H251" s="231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</row>
    <row r="252" spans="1:22" x14ac:dyDescent="0.25">
      <c r="A252" s="178"/>
      <c r="B252" s="178"/>
      <c r="C252" s="178"/>
      <c r="D252" s="178"/>
      <c r="E252" s="178"/>
      <c r="F252" s="178"/>
      <c r="G252" s="225"/>
      <c r="H252" s="231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</row>
    <row r="253" spans="1:22" x14ac:dyDescent="0.25">
      <c r="A253" s="178"/>
      <c r="B253" s="178"/>
      <c r="C253" s="178"/>
      <c r="D253" s="178"/>
      <c r="E253" s="178"/>
      <c r="F253" s="178"/>
      <c r="G253" s="225"/>
      <c r="H253" s="231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</row>
    <row r="254" spans="1:22" x14ac:dyDescent="0.25">
      <c r="A254" s="178"/>
      <c r="B254" s="178"/>
      <c r="C254" s="178"/>
      <c r="D254" s="178"/>
      <c r="E254" s="178"/>
      <c r="F254" s="178"/>
      <c r="G254" s="225"/>
      <c r="H254" s="231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</row>
    <row r="255" spans="1:22" x14ac:dyDescent="0.25">
      <c r="A255" s="178"/>
      <c r="B255" s="178"/>
      <c r="C255" s="178"/>
      <c r="D255" s="178"/>
      <c r="E255" s="178"/>
      <c r="F255" s="178"/>
      <c r="G255" s="225"/>
      <c r="H255" s="231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</row>
    <row r="256" spans="1:22" x14ac:dyDescent="0.25">
      <c r="A256" s="178"/>
      <c r="B256" s="178"/>
      <c r="C256" s="178"/>
      <c r="D256" s="178"/>
      <c r="E256" s="178"/>
      <c r="F256" s="178"/>
      <c r="G256" s="225"/>
      <c r="H256" s="231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</row>
    <row r="257" spans="1:22" x14ac:dyDescent="0.25">
      <c r="A257" s="178"/>
      <c r="B257" s="178"/>
      <c r="C257" s="178"/>
      <c r="D257" s="178"/>
      <c r="E257" s="178"/>
      <c r="F257" s="178"/>
      <c r="G257" s="225"/>
      <c r="H257" s="231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</row>
    <row r="258" spans="1:22" x14ac:dyDescent="0.25">
      <c r="A258" s="178"/>
      <c r="B258" s="178"/>
      <c r="C258" s="178"/>
      <c r="D258" s="178"/>
      <c r="E258" s="178"/>
      <c r="F258" s="178"/>
      <c r="G258" s="225"/>
      <c r="H258" s="231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</row>
    <row r="259" spans="1:22" x14ac:dyDescent="0.25">
      <c r="A259" s="178"/>
      <c r="B259" s="178"/>
      <c r="C259" s="178"/>
      <c r="D259" s="178"/>
      <c r="E259" s="178"/>
      <c r="F259" s="178"/>
      <c r="G259" s="225"/>
      <c r="H259" s="231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</row>
    <row r="260" spans="1:22" x14ac:dyDescent="0.25">
      <c r="A260" s="178"/>
      <c r="B260" s="178"/>
      <c r="C260" s="178"/>
      <c r="D260" s="178"/>
      <c r="E260" s="178"/>
      <c r="F260" s="178"/>
      <c r="G260" s="225"/>
      <c r="H260" s="231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</row>
    <row r="261" spans="1:22" x14ac:dyDescent="0.25">
      <c r="A261" s="178"/>
      <c r="B261" s="178"/>
      <c r="C261" s="178"/>
      <c r="D261" s="178"/>
      <c r="E261" s="178"/>
      <c r="F261" s="178"/>
      <c r="G261" s="225"/>
      <c r="H261" s="231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</row>
    <row r="262" spans="1:22" x14ac:dyDescent="0.25">
      <c r="A262" s="178"/>
      <c r="B262" s="178"/>
      <c r="C262" s="178"/>
      <c r="D262" s="178"/>
      <c r="E262" s="178"/>
      <c r="F262" s="178"/>
      <c r="G262" s="225"/>
      <c r="H262" s="231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</row>
    <row r="263" spans="1:22" x14ac:dyDescent="0.25">
      <c r="A263" s="178"/>
      <c r="B263" s="178"/>
      <c r="C263" s="178"/>
      <c r="D263" s="178"/>
      <c r="E263" s="178"/>
      <c r="F263" s="178"/>
      <c r="G263" s="225"/>
      <c r="H263" s="231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</row>
    <row r="264" spans="1:22" x14ac:dyDescent="0.25">
      <c r="A264" s="178"/>
      <c r="B264" s="178"/>
      <c r="C264" s="178"/>
      <c r="D264" s="178"/>
      <c r="E264" s="178"/>
      <c r="F264" s="178"/>
      <c r="G264" s="225"/>
      <c r="H264" s="231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</row>
    <row r="265" spans="1:22" x14ac:dyDescent="0.25">
      <c r="A265" s="178"/>
      <c r="B265" s="178"/>
      <c r="C265" s="178"/>
      <c r="D265" s="178"/>
      <c r="E265" s="178"/>
      <c r="F265" s="178"/>
      <c r="G265" s="225"/>
      <c r="H265" s="231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</row>
    <row r="266" spans="1:22" x14ac:dyDescent="0.25">
      <c r="A266" s="178"/>
      <c r="B266" s="178"/>
      <c r="C266" s="178"/>
      <c r="D266" s="178"/>
      <c r="E266" s="178"/>
      <c r="F266" s="178"/>
      <c r="G266" s="225"/>
      <c r="H266" s="231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</row>
    <row r="267" spans="1:22" x14ac:dyDescent="0.25">
      <c r="A267" s="178"/>
      <c r="B267" s="178"/>
      <c r="C267" s="178"/>
      <c r="D267" s="178"/>
      <c r="E267" s="178"/>
      <c r="F267" s="178"/>
      <c r="G267" s="225"/>
      <c r="H267" s="231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</row>
    <row r="268" spans="1:22" x14ac:dyDescent="0.25">
      <c r="A268" s="178"/>
      <c r="B268" s="178"/>
      <c r="C268" s="178"/>
      <c r="D268" s="178"/>
      <c r="E268" s="178"/>
      <c r="F268" s="178"/>
      <c r="G268" s="225"/>
      <c r="H268" s="231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</row>
    <row r="269" spans="1:22" x14ac:dyDescent="0.25">
      <c r="A269" s="178"/>
      <c r="B269" s="178"/>
      <c r="C269" s="178"/>
      <c r="D269" s="178"/>
      <c r="E269" s="178"/>
      <c r="F269" s="178"/>
      <c r="G269" s="225"/>
      <c r="H269" s="231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</row>
    <row r="270" spans="1:22" x14ac:dyDescent="0.25">
      <c r="A270" s="178"/>
      <c r="B270" s="178"/>
      <c r="C270" s="178"/>
      <c r="D270" s="178"/>
      <c r="E270" s="178"/>
      <c r="F270" s="178"/>
      <c r="G270" s="225"/>
      <c r="H270" s="231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</row>
    <row r="271" spans="1:22" x14ac:dyDescent="0.25">
      <c r="A271" s="178"/>
      <c r="B271" s="178"/>
      <c r="C271" s="178"/>
      <c r="D271" s="178"/>
      <c r="E271" s="178"/>
      <c r="F271" s="178"/>
      <c r="G271" s="225"/>
      <c r="H271" s="231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</row>
    <row r="272" spans="1:22" x14ac:dyDescent="0.25">
      <c r="A272" s="178"/>
      <c r="B272" s="178"/>
      <c r="C272" s="178"/>
      <c r="D272" s="178"/>
      <c r="E272" s="178"/>
      <c r="F272" s="178"/>
      <c r="G272" s="225"/>
      <c r="H272" s="231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</row>
    <row r="273" spans="1:22" x14ac:dyDescent="0.25">
      <c r="A273" s="178"/>
      <c r="B273" s="178"/>
      <c r="C273" s="178"/>
      <c r="D273" s="178"/>
      <c r="E273" s="178"/>
      <c r="F273" s="178"/>
      <c r="G273" s="225"/>
      <c r="H273" s="231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</row>
    <row r="274" spans="1:22" x14ac:dyDescent="0.25">
      <c r="A274" s="178"/>
      <c r="B274" s="178"/>
      <c r="C274" s="178"/>
      <c r="D274" s="178"/>
      <c r="E274" s="178"/>
      <c r="F274" s="178"/>
      <c r="G274" s="225"/>
      <c r="H274" s="231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</row>
    <row r="275" spans="1:22" x14ac:dyDescent="0.25">
      <c r="A275" s="178"/>
      <c r="B275" s="178"/>
      <c r="C275" s="178"/>
      <c r="D275" s="178"/>
      <c r="E275" s="178"/>
      <c r="F275" s="178"/>
      <c r="G275" s="225"/>
      <c r="H275" s="231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</row>
    <row r="276" spans="1:22" x14ac:dyDescent="0.25">
      <c r="A276" s="178"/>
      <c r="B276" s="178"/>
      <c r="C276" s="178"/>
      <c r="D276" s="178"/>
      <c r="E276" s="178"/>
      <c r="F276" s="178"/>
      <c r="G276" s="225"/>
      <c r="H276" s="231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</row>
    <row r="277" spans="1:22" x14ac:dyDescent="0.25">
      <c r="A277" s="178"/>
      <c r="B277" s="178"/>
      <c r="C277" s="178"/>
      <c r="D277" s="178"/>
      <c r="E277" s="178"/>
      <c r="F277" s="178"/>
      <c r="G277" s="225"/>
      <c r="H277" s="231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</row>
    <row r="278" spans="1:22" x14ac:dyDescent="0.25">
      <c r="A278" s="178"/>
      <c r="B278" s="178"/>
      <c r="C278" s="178"/>
      <c r="D278" s="178"/>
      <c r="E278" s="178"/>
      <c r="F278" s="178"/>
      <c r="G278" s="225"/>
      <c r="H278" s="231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</row>
    <row r="279" spans="1:22" x14ac:dyDescent="0.25">
      <c r="A279" s="178"/>
      <c r="B279" s="178"/>
      <c r="C279" s="178"/>
      <c r="D279" s="178"/>
      <c r="E279" s="178"/>
      <c r="F279" s="178"/>
      <c r="G279" s="225"/>
      <c r="H279" s="231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</row>
    <row r="280" spans="1:22" x14ac:dyDescent="0.25">
      <c r="A280" s="178"/>
      <c r="B280" s="178"/>
      <c r="C280" s="178"/>
      <c r="D280" s="178"/>
      <c r="E280" s="178"/>
      <c r="F280" s="178"/>
      <c r="G280" s="225"/>
      <c r="H280" s="231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</row>
    <row r="281" spans="1:22" x14ac:dyDescent="0.25">
      <c r="A281" s="178"/>
      <c r="B281" s="178"/>
      <c r="C281" s="178"/>
      <c r="D281" s="178"/>
      <c r="E281" s="178"/>
      <c r="F281" s="178"/>
      <c r="G281" s="225"/>
      <c r="H281" s="231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</row>
    <row r="282" spans="1:22" x14ac:dyDescent="0.25">
      <c r="A282" s="178"/>
      <c r="B282" s="178"/>
      <c r="C282" s="178"/>
      <c r="D282" s="178"/>
      <c r="E282" s="178"/>
      <c r="F282" s="178"/>
      <c r="G282" s="225"/>
      <c r="H282" s="231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</row>
    <row r="283" spans="1:22" x14ac:dyDescent="0.25">
      <c r="A283" s="178"/>
      <c r="B283" s="178"/>
      <c r="C283" s="178"/>
      <c r="D283" s="178"/>
      <c r="E283" s="178"/>
      <c r="F283" s="178"/>
      <c r="G283" s="225"/>
      <c r="H283" s="231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</row>
    <row r="284" spans="1:22" x14ac:dyDescent="0.25">
      <c r="A284" s="178"/>
      <c r="B284" s="178"/>
      <c r="C284" s="178"/>
      <c r="D284" s="178"/>
      <c r="E284" s="178"/>
      <c r="F284" s="178"/>
      <c r="G284" s="225"/>
      <c r="H284" s="231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</row>
    <row r="285" spans="1:22" x14ac:dyDescent="0.25">
      <c r="A285" s="178"/>
      <c r="B285" s="178"/>
      <c r="C285" s="178"/>
      <c r="D285" s="178"/>
      <c r="E285" s="178"/>
      <c r="F285" s="178"/>
      <c r="G285" s="225"/>
      <c r="H285" s="231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</row>
    <row r="286" spans="1:22" x14ac:dyDescent="0.25">
      <c r="A286" s="178"/>
      <c r="B286" s="178"/>
      <c r="C286" s="178"/>
      <c r="D286" s="178"/>
      <c r="E286" s="178"/>
      <c r="F286" s="178"/>
      <c r="G286" s="225"/>
      <c r="H286" s="231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</row>
    <row r="287" spans="1:22" x14ac:dyDescent="0.25">
      <c r="A287" s="178"/>
      <c r="B287" s="178"/>
      <c r="C287" s="178"/>
      <c r="D287" s="178"/>
      <c r="E287" s="178"/>
      <c r="F287" s="178"/>
      <c r="G287" s="225"/>
      <c r="H287" s="231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</row>
    <row r="288" spans="1:22" x14ac:dyDescent="0.25">
      <c r="A288" s="178"/>
      <c r="B288" s="178"/>
      <c r="C288" s="178"/>
      <c r="D288" s="178"/>
      <c r="E288" s="178"/>
      <c r="F288" s="178"/>
      <c r="G288" s="225"/>
      <c r="H288" s="231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</row>
    <row r="289" spans="1:22" x14ac:dyDescent="0.25">
      <c r="A289" s="178"/>
      <c r="B289" s="178"/>
      <c r="C289" s="178"/>
      <c r="D289" s="178"/>
      <c r="E289" s="178"/>
      <c r="F289" s="178"/>
      <c r="G289" s="225"/>
      <c r="H289" s="231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</row>
    <row r="290" spans="1:22" x14ac:dyDescent="0.25">
      <c r="A290" s="178"/>
      <c r="B290" s="178"/>
      <c r="C290" s="178"/>
      <c r="D290" s="178"/>
      <c r="E290" s="178"/>
      <c r="F290" s="178"/>
      <c r="G290" s="225"/>
      <c r="H290" s="231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</row>
    <row r="291" spans="1:22" x14ac:dyDescent="0.25">
      <c r="A291" s="178"/>
      <c r="B291" s="178"/>
      <c r="C291" s="178"/>
      <c r="D291" s="178"/>
      <c r="E291" s="178"/>
      <c r="F291" s="178"/>
      <c r="G291" s="225"/>
      <c r="H291" s="231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</row>
    <row r="292" spans="1:22" x14ac:dyDescent="0.25">
      <c r="A292" s="178"/>
      <c r="B292" s="178"/>
      <c r="C292" s="178"/>
      <c r="D292" s="178"/>
      <c r="E292" s="178"/>
      <c r="F292" s="178"/>
      <c r="G292" s="225"/>
      <c r="H292" s="231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</row>
    <row r="293" spans="1:22" x14ac:dyDescent="0.25">
      <c r="A293" s="178"/>
      <c r="B293" s="178"/>
      <c r="C293" s="178"/>
      <c r="D293" s="178"/>
      <c r="E293" s="178"/>
      <c r="F293" s="178"/>
      <c r="G293" s="225"/>
      <c r="H293" s="231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</row>
    <row r="294" spans="1:22" x14ac:dyDescent="0.25">
      <c r="A294" s="178"/>
      <c r="B294" s="178"/>
      <c r="C294" s="178"/>
      <c r="D294" s="178"/>
      <c r="E294" s="178"/>
      <c r="F294" s="178"/>
      <c r="G294" s="225"/>
      <c r="H294" s="231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</row>
    <row r="295" spans="1:22" x14ac:dyDescent="0.25">
      <c r="A295" s="178"/>
      <c r="B295" s="178"/>
      <c r="C295" s="178"/>
      <c r="D295" s="178"/>
      <c r="E295" s="178"/>
      <c r="F295" s="178"/>
      <c r="G295" s="225"/>
      <c r="H295" s="231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</row>
    <row r="296" spans="1:22" x14ac:dyDescent="0.25">
      <c r="A296" s="178"/>
      <c r="B296" s="178"/>
      <c r="C296" s="178"/>
      <c r="D296" s="178"/>
      <c r="E296" s="178"/>
      <c r="F296" s="178"/>
      <c r="G296" s="225"/>
      <c r="H296" s="231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</row>
    <row r="297" spans="1:22" x14ac:dyDescent="0.25">
      <c r="A297" s="178"/>
      <c r="B297" s="178"/>
      <c r="C297" s="178"/>
      <c r="D297" s="178"/>
      <c r="E297" s="178"/>
      <c r="F297" s="178"/>
      <c r="G297" s="225"/>
      <c r="H297" s="231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</row>
    <row r="298" spans="1:22" x14ac:dyDescent="0.25">
      <c r="A298" s="178"/>
      <c r="B298" s="178"/>
      <c r="C298" s="178"/>
      <c r="D298" s="178"/>
      <c r="E298" s="178"/>
      <c r="F298" s="178"/>
      <c r="G298" s="225"/>
      <c r="H298" s="231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</row>
    <row r="299" spans="1:22" x14ac:dyDescent="0.25">
      <c r="A299" s="178"/>
      <c r="B299" s="178"/>
      <c r="C299" s="178"/>
      <c r="D299" s="178"/>
      <c r="E299" s="178"/>
      <c r="F299" s="178"/>
      <c r="G299" s="225"/>
      <c r="H299" s="231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</row>
    <row r="300" spans="1:22" x14ac:dyDescent="0.25">
      <c r="A300" s="178"/>
      <c r="B300" s="178"/>
      <c r="C300" s="178"/>
      <c r="D300" s="178"/>
      <c r="E300" s="178"/>
      <c r="F300" s="178"/>
      <c r="G300" s="225"/>
      <c r="H300" s="231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</row>
    <row r="301" spans="1:22" x14ac:dyDescent="0.25">
      <c r="A301" s="178"/>
      <c r="B301" s="178"/>
      <c r="C301" s="178"/>
      <c r="D301" s="178"/>
      <c r="E301" s="178"/>
      <c r="F301" s="178"/>
      <c r="G301" s="225"/>
      <c r="H301" s="231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</row>
    <row r="302" spans="1:22" x14ac:dyDescent="0.25">
      <c r="A302" s="178"/>
      <c r="B302" s="178"/>
      <c r="C302" s="178"/>
      <c r="D302" s="178"/>
      <c r="E302" s="178"/>
      <c r="F302" s="178"/>
      <c r="G302" s="225"/>
      <c r="H302" s="231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</row>
    <row r="303" spans="1:22" x14ac:dyDescent="0.25">
      <c r="A303" s="178"/>
      <c r="B303" s="178"/>
      <c r="C303" s="178"/>
      <c r="D303" s="178"/>
      <c r="E303" s="178"/>
      <c r="F303" s="178"/>
      <c r="G303" s="225"/>
      <c r="H303" s="231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</row>
    <row r="304" spans="1:22" x14ac:dyDescent="0.25">
      <c r="A304" s="178"/>
      <c r="B304" s="178"/>
      <c r="C304" s="178"/>
      <c r="D304" s="178"/>
      <c r="E304" s="178"/>
      <c r="F304" s="178"/>
      <c r="G304" s="225"/>
      <c r="H304" s="231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</row>
    <row r="305" spans="1:22" x14ac:dyDescent="0.25">
      <c r="A305" s="178"/>
      <c r="B305" s="178"/>
      <c r="C305" s="178"/>
      <c r="D305" s="178"/>
      <c r="E305" s="178"/>
      <c r="F305" s="178"/>
      <c r="G305" s="225"/>
      <c r="H305" s="231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</row>
    <row r="306" spans="1:22" x14ac:dyDescent="0.25">
      <c r="A306" s="178"/>
      <c r="B306" s="178"/>
      <c r="C306" s="178"/>
      <c r="D306" s="178"/>
      <c r="E306" s="178"/>
      <c r="F306" s="178"/>
      <c r="G306" s="225"/>
      <c r="H306" s="231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</row>
    <row r="307" spans="1:22" x14ac:dyDescent="0.25">
      <c r="A307" s="178"/>
      <c r="B307" s="178"/>
      <c r="C307" s="178"/>
      <c r="D307" s="178"/>
      <c r="E307" s="178"/>
      <c r="F307" s="178"/>
      <c r="G307" s="225"/>
      <c r="H307" s="231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</row>
    <row r="308" spans="1:22" x14ac:dyDescent="0.25">
      <c r="A308" s="178"/>
      <c r="B308" s="178"/>
      <c r="C308" s="178"/>
      <c r="D308" s="178"/>
      <c r="E308" s="178"/>
      <c r="F308" s="178"/>
      <c r="G308" s="225"/>
      <c r="H308" s="231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</row>
    <row r="309" spans="1:22" x14ac:dyDescent="0.25">
      <c r="A309" s="178"/>
      <c r="B309" s="178"/>
      <c r="C309" s="178"/>
      <c r="D309" s="178"/>
      <c r="E309" s="178"/>
      <c r="F309" s="178"/>
      <c r="G309" s="225"/>
      <c r="H309" s="231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</row>
    <row r="310" spans="1:22" x14ac:dyDescent="0.25">
      <c r="A310" s="178"/>
      <c r="B310" s="178"/>
      <c r="C310" s="178"/>
      <c r="D310" s="178"/>
      <c r="E310" s="178"/>
      <c r="F310" s="178"/>
      <c r="G310" s="225"/>
      <c r="H310" s="231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</row>
    <row r="311" spans="1:22" x14ac:dyDescent="0.25">
      <c r="A311" s="178"/>
      <c r="B311" s="178"/>
      <c r="C311" s="178"/>
      <c r="D311" s="178"/>
      <c r="E311" s="178"/>
      <c r="F311" s="178"/>
      <c r="G311" s="225"/>
      <c r="H311" s="231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</row>
    <row r="312" spans="1:22" x14ac:dyDescent="0.25">
      <c r="A312" s="178"/>
      <c r="B312" s="178"/>
      <c r="C312" s="178"/>
      <c r="D312" s="178"/>
      <c r="E312" s="178"/>
      <c r="F312" s="178"/>
      <c r="G312" s="225"/>
      <c r="H312" s="231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</row>
    <row r="313" spans="1:22" x14ac:dyDescent="0.25">
      <c r="A313" s="178"/>
      <c r="B313" s="178"/>
      <c r="C313" s="178"/>
      <c r="D313" s="178"/>
      <c r="E313" s="178"/>
      <c r="F313" s="178"/>
      <c r="G313" s="225"/>
      <c r="H313" s="231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</row>
    <row r="314" spans="1:22" x14ac:dyDescent="0.25">
      <c r="A314" s="178"/>
      <c r="B314" s="178"/>
      <c r="C314" s="178"/>
      <c r="D314" s="178"/>
      <c r="E314" s="178"/>
      <c r="F314" s="178"/>
      <c r="G314" s="225"/>
      <c r="H314" s="231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</row>
    <row r="315" spans="1:22" x14ac:dyDescent="0.25">
      <c r="A315" s="178"/>
      <c r="B315" s="178"/>
      <c r="C315" s="178"/>
      <c r="D315" s="178"/>
      <c r="E315" s="178"/>
      <c r="F315" s="178"/>
      <c r="G315" s="225"/>
      <c r="H315" s="231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</row>
    <row r="316" spans="1:22" x14ac:dyDescent="0.25">
      <c r="A316" s="178"/>
      <c r="B316" s="178"/>
      <c r="C316" s="178"/>
      <c r="D316" s="178"/>
      <c r="E316" s="178"/>
      <c r="F316" s="178"/>
      <c r="G316" s="225"/>
      <c r="H316" s="231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</row>
    <row r="317" spans="1:22" x14ac:dyDescent="0.25">
      <c r="A317" s="178"/>
      <c r="B317" s="178"/>
      <c r="C317" s="178"/>
      <c r="D317" s="178"/>
      <c r="E317" s="178"/>
      <c r="F317" s="178"/>
      <c r="G317" s="225"/>
      <c r="H317" s="231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</row>
    <row r="318" spans="1:22" x14ac:dyDescent="0.25">
      <c r="A318" s="178"/>
      <c r="B318" s="178"/>
      <c r="C318" s="178"/>
      <c r="D318" s="178"/>
      <c r="E318" s="178"/>
      <c r="F318" s="178"/>
      <c r="G318" s="225"/>
      <c r="H318" s="231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</row>
    <row r="319" spans="1:22" x14ac:dyDescent="0.25">
      <c r="A319" s="178"/>
      <c r="B319" s="178"/>
      <c r="C319" s="178"/>
      <c r="D319" s="178"/>
      <c r="E319" s="178"/>
      <c r="F319" s="178"/>
      <c r="G319" s="225"/>
      <c r="H319" s="231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</row>
    <row r="320" spans="1:22" x14ac:dyDescent="0.25">
      <c r="A320" s="178"/>
      <c r="B320" s="178"/>
      <c r="C320" s="178"/>
      <c r="D320" s="178"/>
      <c r="E320" s="178"/>
      <c r="F320" s="178"/>
      <c r="G320" s="225"/>
      <c r="H320" s="231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</row>
    <row r="321" spans="1:22" x14ac:dyDescent="0.25">
      <c r="A321" s="178"/>
      <c r="B321" s="178"/>
      <c r="C321" s="178"/>
      <c r="D321" s="178"/>
      <c r="E321" s="178"/>
      <c r="F321" s="178"/>
      <c r="G321" s="225"/>
      <c r="H321" s="231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</row>
    <row r="322" spans="1:22" x14ac:dyDescent="0.25">
      <c r="A322" s="178"/>
      <c r="B322" s="178"/>
      <c r="C322" s="178"/>
      <c r="D322" s="178"/>
      <c r="E322" s="178"/>
      <c r="F322" s="178"/>
      <c r="G322" s="225"/>
      <c r="H322" s="231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</row>
    <row r="323" spans="1:22" x14ac:dyDescent="0.25">
      <c r="A323" s="178"/>
      <c r="B323" s="178"/>
      <c r="C323" s="178"/>
      <c r="D323" s="178"/>
      <c r="E323" s="178"/>
      <c r="F323" s="178"/>
      <c r="G323" s="225"/>
      <c r="H323" s="231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</row>
    <row r="324" spans="1:22" x14ac:dyDescent="0.25">
      <c r="A324" s="178"/>
      <c r="B324" s="178"/>
      <c r="C324" s="178"/>
      <c r="D324" s="178"/>
      <c r="E324" s="178"/>
      <c r="F324" s="178"/>
      <c r="G324" s="225"/>
      <c r="H324" s="231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</row>
    <row r="325" spans="1:22" x14ac:dyDescent="0.25">
      <c r="A325" s="178"/>
      <c r="B325" s="178"/>
      <c r="C325" s="178"/>
      <c r="D325" s="178"/>
      <c r="E325" s="178"/>
      <c r="F325" s="178"/>
      <c r="G325" s="225"/>
      <c r="H325" s="231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</row>
    <row r="326" spans="1:22" x14ac:dyDescent="0.25">
      <c r="A326" s="178"/>
      <c r="B326" s="178"/>
      <c r="C326" s="178"/>
      <c r="D326" s="178"/>
      <c r="E326" s="178"/>
      <c r="F326" s="178"/>
      <c r="G326" s="225"/>
      <c r="H326" s="231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</row>
    <row r="327" spans="1:22" x14ac:dyDescent="0.25">
      <c r="A327" s="178"/>
      <c r="B327" s="178"/>
      <c r="C327" s="178"/>
      <c r="D327" s="178"/>
      <c r="E327" s="178"/>
      <c r="F327" s="178"/>
      <c r="G327" s="225"/>
      <c r="H327" s="231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</row>
    <row r="328" spans="1:22" x14ac:dyDescent="0.25">
      <c r="A328" s="178"/>
      <c r="B328" s="178"/>
      <c r="C328" s="178"/>
      <c r="D328" s="178"/>
      <c r="E328" s="178"/>
      <c r="F328" s="178"/>
      <c r="G328" s="225"/>
      <c r="H328" s="231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</row>
    <row r="329" spans="1:22" x14ac:dyDescent="0.25">
      <c r="A329" s="178"/>
      <c r="B329" s="178"/>
      <c r="C329" s="178"/>
      <c r="D329" s="178"/>
      <c r="E329" s="178"/>
      <c r="F329" s="178"/>
      <c r="G329" s="225"/>
      <c r="H329" s="231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</row>
    <row r="330" spans="1:22" x14ac:dyDescent="0.25">
      <c r="A330" s="178"/>
      <c r="B330" s="178"/>
      <c r="C330" s="178"/>
      <c r="D330" s="178"/>
      <c r="E330" s="178"/>
      <c r="F330" s="178"/>
      <c r="G330" s="225"/>
      <c r="H330" s="231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</row>
    <row r="331" spans="1:22" x14ac:dyDescent="0.25">
      <c r="A331" s="178"/>
      <c r="B331" s="178"/>
      <c r="C331" s="178"/>
      <c r="D331" s="178"/>
      <c r="E331" s="178"/>
      <c r="F331" s="178"/>
      <c r="G331" s="225"/>
      <c r="H331" s="231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</row>
    <row r="332" spans="1:22" x14ac:dyDescent="0.25">
      <c r="A332" s="178"/>
      <c r="B332" s="178"/>
      <c r="C332" s="178"/>
      <c r="D332" s="178"/>
      <c r="E332" s="178"/>
      <c r="F332" s="178"/>
      <c r="G332" s="225"/>
      <c r="H332" s="231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</row>
    <row r="333" spans="1:22" x14ac:dyDescent="0.25">
      <c r="A333" s="178"/>
      <c r="B333" s="178"/>
      <c r="C333" s="178"/>
      <c r="D333" s="178"/>
      <c r="E333" s="178"/>
      <c r="F333" s="178"/>
      <c r="G333" s="225"/>
      <c r="H333" s="231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</row>
    <row r="334" spans="1:22" x14ac:dyDescent="0.25">
      <c r="A334" s="178"/>
      <c r="B334" s="178"/>
      <c r="C334" s="178"/>
      <c r="D334" s="178"/>
      <c r="E334" s="178"/>
      <c r="F334" s="178"/>
      <c r="G334" s="225"/>
      <c r="H334" s="231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</row>
    <row r="335" spans="1:22" x14ac:dyDescent="0.25">
      <c r="A335" s="178"/>
      <c r="B335" s="178"/>
      <c r="C335" s="178"/>
      <c r="D335" s="178"/>
      <c r="E335" s="178"/>
      <c r="F335" s="178"/>
      <c r="G335" s="225"/>
      <c r="H335" s="231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</row>
    <row r="336" spans="1:22" x14ac:dyDescent="0.25">
      <c r="A336" s="178"/>
      <c r="B336" s="178"/>
      <c r="C336" s="178"/>
      <c r="D336" s="178"/>
      <c r="E336" s="178"/>
      <c r="F336" s="178"/>
      <c r="G336" s="225"/>
      <c r="H336" s="231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</row>
    <row r="337" spans="1:22" x14ac:dyDescent="0.25">
      <c r="A337" s="178"/>
      <c r="B337" s="178"/>
      <c r="C337" s="178"/>
      <c r="D337" s="178"/>
      <c r="E337" s="178"/>
      <c r="F337" s="178"/>
      <c r="G337" s="225"/>
      <c r="H337" s="231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</row>
    <row r="338" spans="1:22" x14ac:dyDescent="0.25">
      <c r="A338" s="178"/>
      <c r="B338" s="178"/>
      <c r="C338" s="178"/>
      <c r="D338" s="178"/>
      <c r="E338" s="178"/>
      <c r="F338" s="178"/>
      <c r="G338" s="225"/>
      <c r="H338" s="231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</row>
    <row r="339" spans="1:22" x14ac:dyDescent="0.25">
      <c r="A339" s="178"/>
      <c r="B339" s="178"/>
      <c r="C339" s="178"/>
      <c r="D339" s="178"/>
      <c r="E339" s="178"/>
      <c r="F339" s="178"/>
      <c r="G339" s="225"/>
      <c r="H339" s="231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</row>
    <row r="340" spans="1:22" x14ac:dyDescent="0.25">
      <c r="A340" s="178"/>
      <c r="B340" s="178"/>
      <c r="C340" s="178"/>
      <c r="D340" s="178"/>
      <c r="E340" s="178"/>
      <c r="F340" s="178"/>
      <c r="G340" s="225"/>
      <c r="H340" s="231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</row>
    <row r="341" spans="1:22" x14ac:dyDescent="0.25">
      <c r="A341" s="178"/>
      <c r="B341" s="178"/>
      <c r="C341" s="178"/>
      <c r="D341" s="178"/>
      <c r="E341" s="178"/>
      <c r="F341" s="178"/>
      <c r="G341" s="225"/>
      <c r="H341" s="231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</row>
    <row r="342" spans="1:22" x14ac:dyDescent="0.25">
      <c r="A342" s="178"/>
      <c r="B342" s="178"/>
      <c r="C342" s="178"/>
      <c r="D342" s="178"/>
      <c r="E342" s="178"/>
      <c r="F342" s="178"/>
      <c r="G342" s="225"/>
      <c r="H342" s="231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</row>
    <row r="343" spans="1:22" x14ac:dyDescent="0.25">
      <c r="A343" s="178"/>
      <c r="B343" s="178"/>
      <c r="C343" s="178"/>
      <c r="D343" s="178"/>
      <c r="E343" s="178"/>
      <c r="F343" s="178"/>
      <c r="G343" s="225"/>
      <c r="H343" s="231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</row>
    <row r="344" spans="1:22" x14ac:dyDescent="0.25">
      <c r="A344" s="178"/>
      <c r="B344" s="178"/>
      <c r="C344" s="178"/>
      <c r="D344" s="178"/>
      <c r="E344" s="178"/>
      <c r="F344" s="178"/>
      <c r="G344" s="225"/>
      <c r="H344" s="231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</row>
    <row r="345" spans="1:22" x14ac:dyDescent="0.25">
      <c r="A345" s="178"/>
      <c r="B345" s="178"/>
      <c r="C345" s="178"/>
      <c r="D345" s="178"/>
      <c r="E345" s="178"/>
      <c r="F345" s="178"/>
      <c r="G345" s="225"/>
      <c r="H345" s="231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</row>
    <row r="346" spans="1:22" x14ac:dyDescent="0.25">
      <c r="A346" s="178"/>
      <c r="B346" s="178"/>
      <c r="C346" s="178"/>
      <c r="D346" s="178"/>
      <c r="E346" s="178"/>
      <c r="F346" s="178"/>
      <c r="G346" s="225"/>
      <c r="H346" s="231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</row>
    <row r="347" spans="1:22" x14ac:dyDescent="0.25">
      <c r="A347" s="178"/>
      <c r="B347" s="178"/>
      <c r="C347" s="178"/>
      <c r="D347" s="178"/>
      <c r="E347" s="178"/>
      <c r="F347" s="178"/>
      <c r="G347" s="225"/>
      <c r="H347" s="231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</row>
    <row r="348" spans="1:22" x14ac:dyDescent="0.25">
      <c r="A348" s="178"/>
      <c r="B348" s="178"/>
      <c r="C348" s="178"/>
      <c r="D348" s="178"/>
      <c r="E348" s="178"/>
      <c r="F348" s="178"/>
      <c r="G348" s="225"/>
      <c r="H348" s="231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</row>
    <row r="349" spans="1:22" x14ac:dyDescent="0.25">
      <c r="A349" s="178"/>
      <c r="B349" s="178"/>
      <c r="C349" s="178"/>
      <c r="D349" s="178"/>
      <c r="E349" s="178"/>
      <c r="F349" s="178"/>
      <c r="G349" s="225"/>
      <c r="H349" s="231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</row>
    <row r="350" spans="1:22" x14ac:dyDescent="0.25">
      <c r="A350" s="178"/>
      <c r="B350" s="178"/>
      <c r="C350" s="178"/>
      <c r="D350" s="178"/>
      <c r="E350" s="178"/>
      <c r="F350" s="178"/>
      <c r="G350" s="225"/>
      <c r="H350" s="231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</row>
    <row r="351" spans="1:22" x14ac:dyDescent="0.25">
      <c r="A351" s="178"/>
      <c r="B351" s="178"/>
      <c r="C351" s="178"/>
      <c r="D351" s="178"/>
      <c r="E351" s="178"/>
      <c r="F351" s="178"/>
      <c r="G351" s="225"/>
      <c r="H351" s="231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</row>
    <row r="352" spans="1:22" x14ac:dyDescent="0.25">
      <c r="A352" s="178"/>
      <c r="B352" s="178"/>
      <c r="C352" s="178"/>
      <c r="D352" s="178"/>
      <c r="E352" s="178"/>
      <c r="F352" s="178"/>
      <c r="G352" s="225"/>
      <c r="H352" s="231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</row>
    <row r="353" spans="1:22" x14ac:dyDescent="0.25">
      <c r="A353" s="178"/>
      <c r="B353" s="178"/>
      <c r="C353" s="178"/>
      <c r="D353" s="178"/>
      <c r="E353" s="178"/>
      <c r="F353" s="178"/>
      <c r="G353" s="225"/>
      <c r="H353" s="231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</row>
    <row r="354" spans="1:22" x14ac:dyDescent="0.25">
      <c r="A354" s="178"/>
      <c r="B354" s="178"/>
      <c r="C354" s="178"/>
      <c r="D354" s="178"/>
      <c r="E354" s="178"/>
      <c r="F354" s="178"/>
      <c r="G354" s="225"/>
      <c r="H354" s="231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</row>
    <row r="355" spans="1:22" x14ac:dyDescent="0.25">
      <c r="A355" s="178"/>
      <c r="B355" s="178"/>
      <c r="C355" s="178"/>
      <c r="D355" s="178"/>
      <c r="E355" s="178"/>
      <c r="F355" s="178"/>
      <c r="G355" s="225"/>
      <c r="H355" s="231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</row>
    <row r="356" spans="1:22" x14ac:dyDescent="0.25">
      <c r="A356" s="178"/>
      <c r="B356" s="178"/>
      <c r="C356" s="178"/>
      <c r="D356" s="178"/>
      <c r="E356" s="178"/>
      <c r="F356" s="178"/>
      <c r="G356" s="225"/>
      <c r="H356" s="231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</row>
    <row r="357" spans="1:22" x14ac:dyDescent="0.25">
      <c r="A357" s="178"/>
      <c r="B357" s="178"/>
      <c r="C357" s="178"/>
      <c r="D357" s="178"/>
      <c r="E357" s="178"/>
      <c r="F357" s="178"/>
      <c r="G357" s="225"/>
      <c r="H357" s="231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</row>
    <row r="358" spans="1:22" x14ac:dyDescent="0.25">
      <c r="A358" s="178"/>
      <c r="B358" s="178"/>
      <c r="C358" s="178"/>
      <c r="D358" s="178"/>
      <c r="E358" s="178"/>
      <c r="F358" s="178"/>
      <c r="G358" s="225"/>
      <c r="H358" s="231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</row>
    <row r="359" spans="1:22" x14ac:dyDescent="0.25">
      <c r="A359" s="178"/>
      <c r="B359" s="178"/>
      <c r="C359" s="178"/>
      <c r="D359" s="178"/>
      <c r="E359" s="178"/>
      <c r="F359" s="178"/>
      <c r="G359" s="225"/>
      <c r="H359" s="231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</row>
    <row r="360" spans="1:22" x14ac:dyDescent="0.25">
      <c r="A360" s="178"/>
      <c r="B360" s="178"/>
      <c r="C360" s="178"/>
      <c r="D360" s="178"/>
      <c r="E360" s="178"/>
      <c r="F360" s="178"/>
      <c r="G360" s="225"/>
      <c r="H360" s="231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</row>
    <row r="361" spans="1:22" x14ac:dyDescent="0.25">
      <c r="A361" s="178"/>
      <c r="B361" s="178"/>
      <c r="C361" s="178"/>
      <c r="D361" s="178"/>
      <c r="E361" s="178"/>
      <c r="F361" s="178"/>
      <c r="G361" s="225"/>
      <c r="H361" s="231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</row>
    <row r="362" spans="1:22" x14ac:dyDescent="0.25">
      <c r="A362" s="178"/>
      <c r="B362" s="178"/>
      <c r="C362" s="178"/>
      <c r="D362" s="178"/>
      <c r="E362" s="178"/>
      <c r="F362" s="178"/>
      <c r="G362" s="225"/>
      <c r="H362" s="231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</row>
    <row r="363" spans="1:22" x14ac:dyDescent="0.25">
      <c r="A363" s="178"/>
      <c r="B363" s="178"/>
      <c r="C363" s="178"/>
      <c r="D363" s="178"/>
      <c r="E363" s="178"/>
      <c r="F363" s="178"/>
      <c r="G363" s="225"/>
      <c r="H363" s="231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</row>
    <row r="364" spans="1:22" x14ac:dyDescent="0.25">
      <c r="A364" s="178"/>
      <c r="B364" s="178"/>
      <c r="C364" s="178"/>
      <c r="D364" s="178"/>
      <c r="E364" s="178"/>
      <c r="F364" s="178"/>
      <c r="G364" s="225"/>
      <c r="H364" s="231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</row>
    <row r="365" spans="1:22" x14ac:dyDescent="0.25">
      <c r="A365" s="178"/>
      <c r="B365" s="178"/>
      <c r="C365" s="178"/>
      <c r="D365" s="178"/>
      <c r="E365" s="178"/>
      <c r="F365" s="178"/>
      <c r="G365" s="225"/>
      <c r="H365" s="231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</row>
    <row r="366" spans="1:22" x14ac:dyDescent="0.25">
      <c r="A366" s="178"/>
      <c r="B366" s="178"/>
      <c r="C366" s="178"/>
      <c r="D366" s="178"/>
      <c r="E366" s="178"/>
      <c r="F366" s="178"/>
      <c r="G366" s="225"/>
      <c r="H366" s="231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</row>
    <row r="367" spans="1:22" x14ac:dyDescent="0.25">
      <c r="A367" s="178"/>
      <c r="B367" s="178"/>
      <c r="C367" s="178"/>
      <c r="D367" s="178"/>
      <c r="E367" s="178"/>
      <c r="F367" s="178"/>
      <c r="G367" s="225"/>
      <c r="H367" s="231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</row>
    <row r="368" spans="1:22" x14ac:dyDescent="0.25">
      <c r="A368" s="178"/>
      <c r="B368" s="178"/>
      <c r="C368" s="178"/>
      <c r="D368" s="178"/>
      <c r="E368" s="178"/>
      <c r="F368" s="178"/>
      <c r="G368" s="225"/>
      <c r="H368" s="231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</row>
    <row r="369" spans="1:22" x14ac:dyDescent="0.25">
      <c r="A369" s="178"/>
      <c r="B369" s="178"/>
      <c r="C369" s="178"/>
      <c r="D369" s="178"/>
      <c r="E369" s="178"/>
      <c r="F369" s="178"/>
      <c r="G369" s="225"/>
      <c r="H369" s="231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</row>
    <row r="370" spans="1:22" x14ac:dyDescent="0.25">
      <c r="A370" s="178"/>
      <c r="B370" s="178"/>
      <c r="C370" s="178"/>
      <c r="D370" s="178"/>
      <c r="E370" s="178"/>
      <c r="F370" s="178"/>
      <c r="G370" s="225"/>
      <c r="H370" s="231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</row>
    <row r="371" spans="1:22" x14ac:dyDescent="0.25">
      <c r="A371" s="178"/>
      <c r="B371" s="178"/>
      <c r="C371" s="178"/>
      <c r="D371" s="178"/>
      <c r="E371" s="178"/>
      <c r="F371" s="178"/>
      <c r="G371" s="225"/>
      <c r="H371" s="231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</row>
    <row r="372" spans="1:22" x14ac:dyDescent="0.25">
      <c r="A372" s="178"/>
      <c r="B372" s="178"/>
      <c r="C372" s="178"/>
      <c r="D372" s="178"/>
      <c r="E372" s="178"/>
      <c r="F372" s="178"/>
      <c r="G372" s="225"/>
      <c r="H372" s="231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</row>
    <row r="373" spans="1:22" x14ac:dyDescent="0.25">
      <c r="A373" s="178"/>
      <c r="B373" s="178"/>
      <c r="C373" s="178"/>
      <c r="D373" s="178"/>
      <c r="E373" s="178"/>
      <c r="F373" s="178"/>
      <c r="G373" s="225"/>
      <c r="H373" s="231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</row>
    <row r="374" spans="1:22" x14ac:dyDescent="0.25">
      <c r="A374" s="178"/>
      <c r="B374" s="178"/>
      <c r="C374" s="178"/>
      <c r="D374" s="178"/>
      <c r="E374" s="178"/>
      <c r="F374" s="178"/>
      <c r="G374" s="225"/>
      <c r="H374" s="231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</row>
    <row r="375" spans="1:22" x14ac:dyDescent="0.25">
      <c r="A375" s="178"/>
      <c r="B375" s="178"/>
      <c r="C375" s="178"/>
      <c r="D375" s="178"/>
      <c r="E375" s="178"/>
      <c r="F375" s="178"/>
      <c r="G375" s="225"/>
      <c r="H375" s="231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</row>
    <row r="376" spans="1:22" x14ac:dyDescent="0.25">
      <c r="A376" s="178"/>
      <c r="B376" s="178"/>
      <c r="C376" s="178"/>
      <c r="D376" s="178"/>
      <c r="E376" s="178"/>
      <c r="F376" s="178"/>
      <c r="G376" s="225"/>
      <c r="H376" s="231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</row>
    <row r="377" spans="1:22" x14ac:dyDescent="0.25">
      <c r="A377" s="178"/>
      <c r="B377" s="178"/>
      <c r="C377" s="178"/>
      <c r="D377" s="178"/>
      <c r="E377" s="178"/>
      <c r="F377" s="178"/>
      <c r="G377" s="225"/>
      <c r="H377" s="231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</row>
    <row r="378" spans="1:22" x14ac:dyDescent="0.25">
      <c r="A378" s="178"/>
      <c r="B378" s="178"/>
      <c r="C378" s="178"/>
      <c r="D378" s="178"/>
      <c r="E378" s="178"/>
      <c r="F378" s="178"/>
      <c r="G378" s="225"/>
      <c r="H378" s="231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</row>
    <row r="379" spans="1:22" x14ac:dyDescent="0.25">
      <c r="A379" s="178"/>
      <c r="B379" s="178"/>
      <c r="C379" s="178"/>
      <c r="D379" s="178"/>
      <c r="E379" s="178"/>
      <c r="F379" s="178"/>
      <c r="G379" s="225"/>
      <c r="H379" s="231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</row>
    <row r="380" spans="1:22" x14ac:dyDescent="0.25">
      <c r="A380" s="178"/>
      <c r="B380" s="178"/>
      <c r="C380" s="178"/>
      <c r="D380" s="178"/>
      <c r="E380" s="178"/>
      <c r="F380" s="178"/>
      <c r="G380" s="225"/>
      <c r="H380" s="231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</row>
    <row r="381" spans="1:22" x14ac:dyDescent="0.25">
      <c r="A381" s="178"/>
      <c r="B381" s="178"/>
      <c r="C381" s="178"/>
      <c r="D381" s="178"/>
      <c r="E381" s="178"/>
      <c r="F381" s="178"/>
      <c r="G381" s="225"/>
      <c r="H381" s="231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</row>
    <row r="382" spans="1:22" x14ac:dyDescent="0.25">
      <c r="A382" s="178"/>
      <c r="B382" s="178"/>
      <c r="C382" s="178"/>
      <c r="D382" s="178"/>
      <c r="E382" s="178"/>
      <c r="F382" s="178"/>
      <c r="G382" s="225"/>
      <c r="H382" s="231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</row>
    <row r="383" spans="1:22" x14ac:dyDescent="0.25">
      <c r="A383" s="178"/>
      <c r="B383" s="178"/>
      <c r="C383" s="178"/>
      <c r="D383" s="178"/>
      <c r="E383" s="178"/>
      <c r="F383" s="178"/>
      <c r="G383" s="225"/>
      <c r="H383" s="231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</row>
    <row r="384" spans="1:22" x14ac:dyDescent="0.25">
      <c r="A384" s="178"/>
      <c r="B384" s="178"/>
      <c r="C384" s="178"/>
      <c r="D384" s="178"/>
      <c r="E384" s="178"/>
      <c r="F384" s="178"/>
      <c r="G384" s="225"/>
      <c r="H384" s="231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</row>
    <row r="385" spans="1:22" x14ac:dyDescent="0.25">
      <c r="A385" s="178"/>
      <c r="B385" s="178"/>
      <c r="C385" s="178"/>
      <c r="D385" s="178"/>
      <c r="E385" s="178"/>
      <c r="F385" s="178"/>
      <c r="G385" s="225"/>
      <c r="H385" s="231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</row>
    <row r="386" spans="1:22" x14ac:dyDescent="0.25">
      <c r="A386" s="178"/>
      <c r="B386" s="178"/>
      <c r="C386" s="178"/>
      <c r="D386" s="178"/>
      <c r="E386" s="178"/>
      <c r="F386" s="178"/>
      <c r="G386" s="225"/>
      <c r="H386" s="231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</row>
    <row r="387" spans="1:22" x14ac:dyDescent="0.25">
      <c r="A387" s="178"/>
      <c r="B387" s="178"/>
      <c r="C387" s="178"/>
      <c r="D387" s="178"/>
      <c r="E387" s="178"/>
      <c r="F387" s="178"/>
      <c r="G387" s="225"/>
      <c r="H387" s="231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</row>
    <row r="388" spans="1:22" x14ac:dyDescent="0.25">
      <c r="A388" s="178"/>
      <c r="B388" s="178"/>
      <c r="C388" s="178"/>
      <c r="D388" s="178"/>
      <c r="E388" s="178"/>
      <c r="F388" s="178"/>
      <c r="G388" s="225"/>
      <c r="H388" s="231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</row>
    <row r="389" spans="1:22" x14ac:dyDescent="0.25">
      <c r="A389" s="178"/>
      <c r="B389" s="178"/>
      <c r="C389" s="178"/>
      <c r="D389" s="178"/>
      <c r="E389" s="178"/>
      <c r="F389" s="178"/>
      <c r="G389" s="225"/>
      <c r="H389" s="231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</row>
    <row r="390" spans="1:22" x14ac:dyDescent="0.25">
      <c r="A390" s="178"/>
      <c r="B390" s="178"/>
      <c r="C390" s="178"/>
      <c r="D390" s="178"/>
      <c r="E390" s="178"/>
      <c r="F390" s="178"/>
      <c r="G390" s="225"/>
      <c r="H390" s="231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</row>
    <row r="391" spans="1:22" x14ac:dyDescent="0.25">
      <c r="A391" s="178"/>
      <c r="B391" s="178"/>
      <c r="C391" s="178"/>
      <c r="D391" s="178"/>
      <c r="E391" s="178"/>
      <c r="F391" s="178"/>
      <c r="G391" s="225"/>
      <c r="H391" s="231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</row>
    <row r="392" spans="1:22" x14ac:dyDescent="0.25">
      <c r="A392" s="178"/>
      <c r="B392" s="178"/>
      <c r="C392" s="178"/>
      <c r="D392" s="178"/>
      <c r="E392" s="178"/>
      <c r="F392" s="178"/>
      <c r="G392" s="225"/>
      <c r="H392" s="231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</row>
    <row r="393" spans="1:22" x14ac:dyDescent="0.25">
      <c r="A393" s="178"/>
      <c r="B393" s="178"/>
      <c r="C393" s="178"/>
      <c r="D393" s="178"/>
      <c r="E393" s="178"/>
      <c r="F393" s="178"/>
      <c r="G393" s="225"/>
      <c r="H393" s="231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</row>
    <row r="394" spans="1:22" x14ac:dyDescent="0.25">
      <c r="A394" s="178"/>
      <c r="B394" s="178"/>
      <c r="C394" s="178"/>
      <c r="D394" s="178"/>
      <c r="E394" s="178"/>
      <c r="F394" s="178"/>
      <c r="G394" s="225"/>
      <c r="H394" s="231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</row>
    <row r="395" spans="1:22" x14ac:dyDescent="0.25">
      <c r="A395" s="178"/>
      <c r="B395" s="178"/>
      <c r="C395" s="178"/>
      <c r="D395" s="178"/>
      <c r="E395" s="178"/>
      <c r="F395" s="178"/>
      <c r="G395" s="225"/>
      <c r="H395" s="231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</row>
    <row r="396" spans="1:22" x14ac:dyDescent="0.25">
      <c r="A396" s="178"/>
      <c r="B396" s="178"/>
      <c r="C396" s="178"/>
      <c r="D396" s="178"/>
      <c r="E396" s="178"/>
      <c r="F396" s="178"/>
      <c r="G396" s="225"/>
      <c r="H396" s="231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</row>
    <row r="397" spans="1:22" x14ac:dyDescent="0.25">
      <c r="A397" s="178"/>
      <c r="B397" s="178"/>
      <c r="C397" s="178"/>
      <c r="D397" s="178"/>
      <c r="E397" s="178"/>
      <c r="F397" s="178"/>
      <c r="G397" s="225"/>
      <c r="H397" s="231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</row>
    <row r="398" spans="1:22" x14ac:dyDescent="0.25">
      <c r="A398" s="178"/>
      <c r="B398" s="178"/>
      <c r="C398" s="178"/>
      <c r="D398" s="178"/>
      <c r="E398" s="178"/>
      <c r="F398" s="178"/>
      <c r="G398" s="225"/>
      <c r="H398" s="231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</row>
    <row r="399" spans="1:22" x14ac:dyDescent="0.25">
      <c r="A399" s="178"/>
      <c r="B399" s="178"/>
      <c r="C399" s="178"/>
      <c r="D399" s="178"/>
      <c r="E399" s="178"/>
      <c r="F399" s="178"/>
      <c r="G399" s="225"/>
      <c r="H399" s="231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</row>
    <row r="400" spans="1:22" x14ac:dyDescent="0.25">
      <c r="A400" s="178"/>
      <c r="B400" s="178"/>
      <c r="C400" s="178"/>
      <c r="D400" s="178"/>
      <c r="E400" s="178"/>
      <c r="F400" s="178"/>
      <c r="G400" s="225"/>
      <c r="H400" s="231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</row>
    <row r="401" spans="1:22" x14ac:dyDescent="0.25">
      <c r="A401" s="178"/>
      <c r="B401" s="178"/>
      <c r="C401" s="178"/>
      <c r="D401" s="178"/>
      <c r="E401" s="178"/>
      <c r="F401" s="178"/>
      <c r="G401" s="225"/>
      <c r="H401" s="231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</row>
    <row r="402" spans="1:22" x14ac:dyDescent="0.25">
      <c r="A402" s="178"/>
      <c r="B402" s="178"/>
      <c r="C402" s="178"/>
      <c r="D402" s="178"/>
      <c r="E402" s="178"/>
      <c r="F402" s="178"/>
      <c r="G402" s="225"/>
      <c r="H402" s="231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</row>
    <row r="403" spans="1:22" x14ac:dyDescent="0.25">
      <c r="A403" s="178"/>
      <c r="B403" s="178"/>
      <c r="C403" s="178"/>
      <c r="D403" s="178"/>
      <c r="E403" s="178"/>
      <c r="F403" s="178"/>
      <c r="G403" s="225"/>
      <c r="H403" s="231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</row>
    <row r="404" spans="1:22" x14ac:dyDescent="0.25">
      <c r="A404" s="178"/>
      <c r="B404" s="178"/>
      <c r="C404" s="178"/>
      <c r="D404" s="178"/>
      <c r="E404" s="178"/>
      <c r="F404" s="178"/>
      <c r="G404" s="225"/>
      <c r="H404" s="231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</row>
    <row r="405" spans="1:22" x14ac:dyDescent="0.25">
      <c r="A405" s="178"/>
      <c r="B405" s="178"/>
      <c r="C405" s="178"/>
      <c r="D405" s="178"/>
      <c r="E405" s="178"/>
      <c r="F405" s="178"/>
      <c r="G405" s="225"/>
      <c r="H405" s="231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</row>
    <row r="406" spans="1:22" x14ac:dyDescent="0.25">
      <c r="A406" s="178"/>
      <c r="B406" s="178"/>
      <c r="C406" s="178"/>
      <c r="D406" s="178"/>
      <c r="E406" s="178"/>
      <c r="F406" s="178"/>
      <c r="G406" s="225"/>
      <c r="H406" s="231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</row>
    <row r="407" spans="1:22" x14ac:dyDescent="0.25">
      <c r="A407" s="178"/>
      <c r="B407" s="178"/>
      <c r="C407" s="178"/>
      <c r="D407" s="178"/>
      <c r="E407" s="178"/>
      <c r="F407" s="178"/>
      <c r="G407" s="225"/>
      <c r="H407" s="231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</row>
    <row r="408" spans="1:22" x14ac:dyDescent="0.25">
      <c r="A408" s="178"/>
      <c r="B408" s="178"/>
      <c r="C408" s="178"/>
      <c r="D408" s="178"/>
      <c r="E408" s="178"/>
      <c r="F408" s="178"/>
      <c r="G408" s="225"/>
      <c r="H408" s="231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</row>
    <row r="409" spans="1:22" x14ac:dyDescent="0.25">
      <c r="A409" s="178"/>
      <c r="B409" s="178"/>
      <c r="C409" s="178"/>
      <c r="D409" s="178"/>
      <c r="E409" s="178"/>
      <c r="F409" s="178"/>
      <c r="G409" s="225"/>
      <c r="H409" s="231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</row>
    <row r="410" spans="1:22" x14ac:dyDescent="0.25">
      <c r="A410" s="178"/>
      <c r="B410" s="178"/>
      <c r="C410" s="178"/>
      <c r="D410" s="178"/>
      <c r="E410" s="178"/>
      <c r="F410" s="178"/>
      <c r="G410" s="225"/>
      <c r="H410" s="231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</row>
    <row r="411" spans="1:22" x14ac:dyDescent="0.25">
      <c r="A411" s="178"/>
      <c r="B411" s="178"/>
      <c r="C411" s="178"/>
      <c r="D411" s="178"/>
      <c r="E411" s="178"/>
      <c r="F411" s="178"/>
      <c r="G411" s="225"/>
      <c r="H411" s="231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</row>
    <row r="412" spans="1:22" x14ac:dyDescent="0.25">
      <c r="A412" s="178"/>
      <c r="B412" s="178"/>
      <c r="C412" s="178"/>
      <c r="D412" s="178"/>
      <c r="E412" s="178"/>
      <c r="F412" s="178"/>
      <c r="G412" s="225"/>
      <c r="H412" s="231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</row>
    <row r="413" spans="1:22" x14ac:dyDescent="0.25">
      <c r="A413" s="178"/>
      <c r="B413" s="178"/>
      <c r="C413" s="178"/>
      <c r="D413" s="178"/>
      <c r="E413" s="178"/>
      <c r="F413" s="178"/>
      <c r="G413" s="225"/>
      <c r="H413" s="231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</row>
    <row r="414" spans="1:22" x14ac:dyDescent="0.25">
      <c r="A414" s="178"/>
      <c r="B414" s="178"/>
      <c r="C414" s="178"/>
      <c r="D414" s="178"/>
      <c r="E414" s="178"/>
      <c r="F414" s="178"/>
      <c r="G414" s="225"/>
      <c r="H414" s="231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</row>
    <row r="415" spans="1:22" x14ac:dyDescent="0.25">
      <c r="A415" s="178"/>
      <c r="B415" s="178"/>
      <c r="C415" s="178"/>
      <c r="D415" s="178"/>
      <c r="E415" s="178"/>
      <c r="F415" s="178"/>
      <c r="G415" s="225"/>
      <c r="H415" s="231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</row>
    <row r="416" spans="1:22" x14ac:dyDescent="0.25">
      <c r="A416" s="178"/>
      <c r="B416" s="178"/>
      <c r="C416" s="178"/>
      <c r="D416" s="178"/>
      <c r="E416" s="178"/>
      <c r="F416" s="178"/>
      <c r="G416" s="225"/>
      <c r="H416" s="231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</row>
    <row r="417" spans="1:22" x14ac:dyDescent="0.25">
      <c r="A417" s="178"/>
      <c r="B417" s="178"/>
      <c r="C417" s="178"/>
      <c r="D417" s="178"/>
      <c r="E417" s="178"/>
      <c r="F417" s="178"/>
      <c r="G417" s="225"/>
      <c r="H417" s="231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</row>
    <row r="418" spans="1:22" x14ac:dyDescent="0.25">
      <c r="A418" s="178"/>
      <c r="B418" s="178"/>
      <c r="C418" s="178"/>
      <c r="D418" s="178"/>
      <c r="E418" s="178"/>
      <c r="F418" s="178"/>
      <c r="G418" s="225"/>
      <c r="H418" s="231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</row>
    <row r="419" spans="1:22" x14ac:dyDescent="0.25">
      <c r="A419" s="178"/>
      <c r="B419" s="178"/>
      <c r="C419" s="178"/>
      <c r="D419" s="178"/>
      <c r="E419" s="178"/>
      <c r="F419" s="178"/>
      <c r="G419" s="225"/>
      <c r="H419" s="231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</row>
    <row r="420" spans="1:22" x14ac:dyDescent="0.25">
      <c r="A420" s="178"/>
      <c r="B420" s="178"/>
      <c r="C420" s="178"/>
      <c r="D420" s="178"/>
      <c r="E420" s="178"/>
      <c r="F420" s="178"/>
      <c r="G420" s="225"/>
      <c r="H420" s="231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</row>
    <row r="421" spans="1:22" x14ac:dyDescent="0.25">
      <c r="A421" s="178"/>
      <c r="B421" s="178"/>
      <c r="C421" s="178"/>
      <c r="D421" s="178"/>
      <c r="E421" s="178"/>
      <c r="F421" s="178"/>
      <c r="G421" s="225"/>
      <c r="H421" s="231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</row>
    <row r="422" spans="1:22" x14ac:dyDescent="0.25">
      <c r="A422" s="178"/>
      <c r="B422" s="178"/>
      <c r="C422" s="178"/>
      <c r="D422" s="178"/>
      <c r="E422" s="178"/>
      <c r="F422" s="178"/>
      <c r="G422" s="225"/>
      <c r="H422" s="231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</row>
    <row r="423" spans="1:22" x14ac:dyDescent="0.25">
      <c r="A423" s="178"/>
      <c r="B423" s="178"/>
      <c r="C423" s="178"/>
      <c r="D423" s="178"/>
      <c r="E423" s="178"/>
      <c r="F423" s="178"/>
      <c r="G423" s="225"/>
      <c r="H423" s="231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</row>
    <row r="424" spans="1:22" x14ac:dyDescent="0.25">
      <c r="A424" s="178"/>
      <c r="B424" s="178"/>
      <c r="C424" s="178"/>
      <c r="D424" s="178"/>
      <c r="E424" s="178"/>
      <c r="F424" s="178"/>
      <c r="G424" s="225"/>
      <c r="H424" s="231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</row>
    <row r="425" spans="1:22" x14ac:dyDescent="0.25">
      <c r="A425" s="178"/>
      <c r="B425" s="178"/>
      <c r="C425" s="178"/>
      <c r="D425" s="178"/>
      <c r="E425" s="178"/>
      <c r="F425" s="178"/>
      <c r="G425" s="225"/>
      <c r="H425" s="231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</row>
    <row r="426" spans="1:22" x14ac:dyDescent="0.25">
      <c r="A426" s="178"/>
      <c r="B426" s="178"/>
      <c r="C426" s="178"/>
      <c r="D426" s="178"/>
      <c r="E426" s="178"/>
      <c r="F426" s="178"/>
      <c r="G426" s="225"/>
      <c r="H426" s="231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</row>
    <row r="427" spans="1:22" x14ac:dyDescent="0.25">
      <c r="A427" s="178"/>
      <c r="B427" s="178"/>
      <c r="C427" s="178"/>
      <c r="D427" s="178"/>
      <c r="E427" s="178"/>
      <c r="F427" s="178"/>
      <c r="G427" s="225"/>
      <c r="H427" s="231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</row>
    <row r="428" spans="1:22" x14ac:dyDescent="0.25">
      <c r="A428" s="178"/>
      <c r="B428" s="178"/>
      <c r="C428" s="178"/>
      <c r="D428" s="178"/>
      <c r="E428" s="178"/>
      <c r="F428" s="178"/>
      <c r="G428" s="225"/>
      <c r="H428" s="231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</row>
    <row r="429" spans="1:22" x14ac:dyDescent="0.25">
      <c r="A429" s="178"/>
      <c r="B429" s="178"/>
      <c r="C429" s="178"/>
      <c r="D429" s="178"/>
      <c r="E429" s="178"/>
      <c r="F429" s="178"/>
      <c r="G429" s="225"/>
      <c r="H429" s="231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</row>
    <row r="430" spans="1:22" x14ac:dyDescent="0.25">
      <c r="A430" s="178"/>
      <c r="B430" s="178"/>
      <c r="C430" s="178"/>
      <c r="D430" s="178"/>
      <c r="E430" s="178"/>
      <c r="F430" s="178"/>
      <c r="G430" s="225"/>
      <c r="H430" s="231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</row>
    <row r="431" spans="1:22" x14ac:dyDescent="0.25">
      <c r="A431" s="178"/>
      <c r="B431" s="178"/>
      <c r="C431" s="178"/>
      <c r="D431" s="178"/>
      <c r="E431" s="178"/>
      <c r="F431" s="178"/>
      <c r="G431" s="225"/>
      <c r="H431" s="231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</row>
    <row r="432" spans="1:22" x14ac:dyDescent="0.25">
      <c r="A432" s="178"/>
      <c r="B432" s="178"/>
      <c r="C432" s="178"/>
      <c r="D432" s="178"/>
      <c r="E432" s="178"/>
      <c r="F432" s="178"/>
      <c r="G432" s="225"/>
      <c r="H432" s="231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</row>
    <row r="433" spans="1:22" x14ac:dyDescent="0.25">
      <c r="A433" s="178"/>
      <c r="B433" s="178"/>
      <c r="C433" s="178"/>
      <c r="D433" s="178"/>
      <c r="E433" s="178"/>
      <c r="F433" s="178"/>
      <c r="G433" s="225"/>
      <c r="H433" s="231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</row>
    <row r="434" spans="1:22" x14ac:dyDescent="0.25">
      <c r="A434" s="178"/>
      <c r="B434" s="178"/>
      <c r="C434" s="178"/>
      <c r="D434" s="178"/>
      <c r="E434" s="178"/>
      <c r="F434" s="178"/>
      <c r="G434" s="225"/>
      <c r="H434" s="231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</row>
    <row r="435" spans="1:22" x14ac:dyDescent="0.25">
      <c r="A435" s="178"/>
      <c r="B435" s="178"/>
      <c r="C435" s="178"/>
      <c r="D435" s="178"/>
      <c r="E435" s="178"/>
      <c r="F435" s="178"/>
      <c r="G435" s="225"/>
      <c r="H435" s="231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</row>
    <row r="436" spans="1:22" x14ac:dyDescent="0.25">
      <c r="A436" s="178"/>
      <c r="B436" s="178"/>
      <c r="C436" s="178"/>
      <c r="D436" s="178"/>
      <c r="E436" s="178"/>
      <c r="F436" s="178"/>
      <c r="G436" s="225"/>
      <c r="H436" s="231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</row>
    <row r="437" spans="1:22" x14ac:dyDescent="0.25">
      <c r="A437" s="178"/>
      <c r="B437" s="178"/>
      <c r="C437" s="178"/>
      <c r="D437" s="178"/>
      <c r="E437" s="178"/>
      <c r="F437" s="178"/>
      <c r="G437" s="225"/>
      <c r="H437" s="231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</row>
    <row r="438" spans="1:22" x14ac:dyDescent="0.25">
      <c r="A438" s="178"/>
      <c r="B438" s="178"/>
      <c r="C438" s="178"/>
      <c r="D438" s="178"/>
      <c r="E438" s="178"/>
      <c r="F438" s="178"/>
      <c r="G438" s="225"/>
      <c r="H438" s="231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</row>
    <row r="439" spans="1:22" x14ac:dyDescent="0.25">
      <c r="A439" s="178"/>
      <c r="B439" s="178"/>
      <c r="C439" s="178"/>
      <c r="D439" s="178"/>
      <c r="E439" s="178"/>
      <c r="F439" s="178"/>
      <c r="G439" s="225"/>
      <c r="H439" s="231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</row>
    <row r="440" spans="1:22" x14ac:dyDescent="0.25">
      <c r="A440" s="178"/>
      <c r="B440" s="178"/>
      <c r="C440" s="178"/>
      <c r="D440" s="178"/>
      <c r="E440" s="178"/>
      <c r="F440" s="178"/>
      <c r="G440" s="225"/>
      <c r="H440" s="231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</row>
    <row r="441" spans="1:22" x14ac:dyDescent="0.25">
      <c r="A441" s="178"/>
      <c r="B441" s="178"/>
      <c r="C441" s="178"/>
      <c r="D441" s="178"/>
      <c r="E441" s="178"/>
      <c r="F441" s="178"/>
      <c r="G441" s="225"/>
      <c r="H441" s="231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</row>
    <row r="442" spans="1:22" x14ac:dyDescent="0.25">
      <c r="A442" s="178"/>
      <c r="B442" s="178"/>
      <c r="C442" s="178"/>
      <c r="D442" s="178"/>
      <c r="E442" s="178"/>
      <c r="F442" s="178"/>
      <c r="G442" s="225"/>
      <c r="H442" s="231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</row>
    <row r="443" spans="1:22" x14ac:dyDescent="0.25">
      <c r="A443" s="178"/>
      <c r="B443" s="178"/>
      <c r="C443" s="178"/>
      <c r="D443" s="178"/>
      <c r="E443" s="178"/>
      <c r="F443" s="178"/>
      <c r="G443" s="225"/>
      <c r="H443" s="231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</row>
    <row r="444" spans="1:22" x14ac:dyDescent="0.25">
      <c r="A444" s="178"/>
      <c r="B444" s="178"/>
      <c r="C444" s="178"/>
      <c r="D444" s="178"/>
      <c r="E444" s="178"/>
      <c r="F444" s="178"/>
      <c r="G444" s="225"/>
      <c r="H444" s="231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</row>
    <row r="445" spans="1:22" x14ac:dyDescent="0.25">
      <c r="A445" s="178"/>
      <c r="B445" s="178"/>
      <c r="C445" s="178"/>
      <c r="D445" s="178"/>
      <c r="E445" s="178"/>
      <c r="F445" s="178"/>
      <c r="G445" s="225"/>
      <c r="H445" s="231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</row>
    <row r="446" spans="1:22" x14ac:dyDescent="0.25">
      <c r="A446" s="178"/>
      <c r="B446" s="178"/>
      <c r="C446" s="178"/>
      <c r="D446" s="178"/>
      <c r="E446" s="178"/>
      <c r="F446" s="178"/>
      <c r="G446" s="225"/>
      <c r="H446" s="231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</row>
    <row r="447" spans="1:22" x14ac:dyDescent="0.25">
      <c r="A447" s="178"/>
      <c r="B447" s="178"/>
      <c r="C447" s="178"/>
      <c r="D447" s="178"/>
      <c r="E447" s="178"/>
      <c r="F447" s="178"/>
      <c r="G447" s="225"/>
      <c r="H447" s="231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</row>
    <row r="448" spans="1:22" x14ac:dyDescent="0.25">
      <c r="A448" s="178"/>
      <c r="B448" s="178"/>
      <c r="C448" s="178"/>
      <c r="D448" s="178"/>
      <c r="E448" s="178"/>
      <c r="F448" s="178"/>
      <c r="G448" s="225"/>
      <c r="H448" s="231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</row>
    <row r="449" spans="1:22" x14ac:dyDescent="0.25">
      <c r="A449" s="178"/>
      <c r="B449" s="178"/>
      <c r="C449" s="178"/>
      <c r="D449" s="178"/>
      <c r="E449" s="178"/>
      <c r="F449" s="178"/>
      <c r="G449" s="225"/>
      <c r="H449" s="231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</row>
    <row r="450" spans="1:22" x14ac:dyDescent="0.25">
      <c r="A450" s="178"/>
      <c r="B450" s="178"/>
      <c r="C450" s="178"/>
      <c r="D450" s="178"/>
      <c r="E450" s="178"/>
      <c r="F450" s="178"/>
      <c r="G450" s="225"/>
      <c r="H450" s="231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</row>
    <row r="451" spans="1:22" x14ac:dyDescent="0.25">
      <c r="A451" s="178"/>
      <c r="B451" s="178"/>
      <c r="C451" s="178"/>
      <c r="D451" s="178"/>
      <c r="E451" s="178"/>
      <c r="F451" s="178"/>
      <c r="G451" s="225"/>
      <c r="H451" s="231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</row>
    <row r="452" spans="1:22" x14ac:dyDescent="0.25">
      <c r="A452" s="178"/>
      <c r="B452" s="178"/>
      <c r="C452" s="178"/>
      <c r="D452" s="178"/>
      <c r="E452" s="178"/>
      <c r="F452" s="178"/>
      <c r="G452" s="225"/>
      <c r="H452" s="231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</row>
    <row r="453" spans="1:22" x14ac:dyDescent="0.25">
      <c r="A453" s="178"/>
      <c r="B453" s="178"/>
      <c r="C453" s="178"/>
      <c r="D453" s="178"/>
      <c r="E453" s="178"/>
      <c r="F453" s="178"/>
      <c r="G453" s="225"/>
      <c r="H453" s="231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</row>
    <row r="454" spans="1:22" x14ac:dyDescent="0.25">
      <c r="A454" s="178"/>
      <c r="B454" s="178"/>
      <c r="C454" s="178"/>
      <c r="D454" s="178"/>
      <c r="E454" s="178"/>
      <c r="F454" s="178"/>
      <c r="G454" s="225"/>
      <c r="H454" s="231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</row>
    <row r="455" spans="1:22" x14ac:dyDescent="0.25">
      <c r="A455" s="178"/>
      <c r="B455" s="178"/>
      <c r="C455" s="178"/>
      <c r="D455" s="178"/>
      <c r="E455" s="178"/>
      <c r="F455" s="178"/>
      <c r="G455" s="225"/>
      <c r="H455" s="231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</row>
    <row r="456" spans="1:22" x14ac:dyDescent="0.25">
      <c r="A456" s="178"/>
      <c r="B456" s="178"/>
      <c r="C456" s="178"/>
      <c r="D456" s="178"/>
      <c r="E456" s="178"/>
      <c r="F456" s="178"/>
      <c r="G456" s="225"/>
      <c r="H456" s="231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</row>
    <row r="457" spans="1:22" x14ac:dyDescent="0.25">
      <c r="A457" s="178"/>
      <c r="B457" s="178"/>
      <c r="C457" s="178"/>
      <c r="D457" s="178"/>
      <c r="E457" s="178"/>
      <c r="F457" s="178"/>
      <c r="G457" s="225"/>
      <c r="H457" s="231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</row>
    <row r="458" spans="1:22" x14ac:dyDescent="0.25">
      <c r="A458" s="178"/>
      <c r="B458" s="178"/>
      <c r="C458" s="178"/>
      <c r="D458" s="178"/>
      <c r="E458" s="178"/>
      <c r="F458" s="178"/>
      <c r="G458" s="225"/>
      <c r="H458" s="231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</row>
    <row r="459" spans="1:22" x14ac:dyDescent="0.25">
      <c r="A459" s="178"/>
      <c r="B459" s="178"/>
      <c r="C459" s="178"/>
      <c r="D459" s="178"/>
      <c r="E459" s="178"/>
      <c r="F459" s="178"/>
      <c r="G459" s="225"/>
      <c r="H459" s="231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</row>
    <row r="460" spans="1:22" x14ac:dyDescent="0.25">
      <c r="A460" s="178"/>
      <c r="B460" s="178"/>
      <c r="C460" s="178"/>
      <c r="D460" s="178"/>
      <c r="E460" s="178"/>
      <c r="F460" s="178"/>
      <c r="G460" s="225"/>
      <c r="H460" s="231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</row>
    <row r="461" spans="1:22" x14ac:dyDescent="0.25">
      <c r="A461" s="178"/>
      <c r="B461" s="178"/>
      <c r="C461" s="178"/>
      <c r="D461" s="178"/>
      <c r="E461" s="178"/>
      <c r="F461" s="178"/>
      <c r="G461" s="225"/>
      <c r="H461" s="231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</row>
    <row r="462" spans="1:22" x14ac:dyDescent="0.25">
      <c r="A462" s="178"/>
      <c r="B462" s="178"/>
      <c r="C462" s="178"/>
      <c r="D462" s="178"/>
      <c r="E462" s="178"/>
      <c r="F462" s="178"/>
      <c r="G462" s="225"/>
      <c r="H462" s="231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</row>
    <row r="463" spans="1:22" x14ac:dyDescent="0.25">
      <c r="A463" s="178"/>
      <c r="B463" s="178"/>
      <c r="C463" s="178"/>
      <c r="D463" s="178"/>
      <c r="E463" s="178"/>
      <c r="F463" s="178"/>
      <c r="G463" s="225"/>
      <c r="H463" s="231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</row>
    <row r="464" spans="1:22" x14ac:dyDescent="0.25">
      <c r="A464" s="178"/>
      <c r="B464" s="178"/>
      <c r="C464" s="178"/>
      <c r="D464" s="178"/>
      <c r="E464" s="178"/>
      <c r="F464" s="178"/>
      <c r="G464" s="225"/>
      <c r="H464" s="231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</row>
    <row r="465" spans="1:22" x14ac:dyDescent="0.25">
      <c r="A465" s="178"/>
      <c r="B465" s="178"/>
      <c r="C465" s="178"/>
      <c r="D465" s="178"/>
      <c r="E465" s="178"/>
      <c r="F465" s="178"/>
      <c r="G465" s="225"/>
      <c r="H465" s="231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</row>
    <row r="466" spans="1:22" x14ac:dyDescent="0.25">
      <c r="A466" s="178"/>
      <c r="B466" s="178"/>
      <c r="C466" s="178"/>
      <c r="D466" s="178"/>
      <c r="E466" s="178"/>
      <c r="F466" s="178"/>
      <c r="G466" s="225"/>
      <c r="H466" s="231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</row>
    <row r="467" spans="1:22" x14ac:dyDescent="0.25">
      <c r="A467" s="178"/>
      <c r="B467" s="178"/>
      <c r="C467" s="178"/>
      <c r="D467" s="178"/>
      <c r="E467" s="178"/>
      <c r="F467" s="178"/>
      <c r="G467" s="225"/>
      <c r="H467" s="231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</row>
    <row r="468" spans="1:22" x14ac:dyDescent="0.25">
      <c r="A468" s="178"/>
      <c r="B468" s="178"/>
      <c r="C468" s="178"/>
      <c r="D468" s="178"/>
      <c r="E468" s="178"/>
      <c r="F468" s="178"/>
      <c r="G468" s="225"/>
      <c r="H468" s="231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</row>
    <row r="469" spans="1:22" x14ac:dyDescent="0.25">
      <c r="A469" s="178"/>
      <c r="B469" s="178"/>
      <c r="C469" s="178"/>
      <c r="D469" s="178"/>
      <c r="E469" s="178"/>
      <c r="F469" s="178"/>
      <c r="G469" s="225"/>
      <c r="H469" s="231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</row>
    <row r="470" spans="1:22" x14ac:dyDescent="0.25">
      <c r="A470" s="178"/>
      <c r="B470" s="178"/>
      <c r="C470" s="178"/>
      <c r="D470" s="178"/>
      <c r="E470" s="178"/>
      <c r="F470" s="178"/>
      <c r="G470" s="225"/>
      <c r="H470" s="231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</row>
    <row r="471" spans="1:22" x14ac:dyDescent="0.25">
      <c r="A471" s="178"/>
      <c r="B471" s="178"/>
      <c r="C471" s="178"/>
      <c r="D471" s="178"/>
      <c r="E471" s="178"/>
      <c r="F471" s="178"/>
      <c r="G471" s="225"/>
      <c r="H471" s="231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</row>
    <row r="472" spans="1:22" x14ac:dyDescent="0.25">
      <c r="A472" s="178"/>
      <c r="B472" s="178"/>
      <c r="C472" s="178"/>
      <c r="D472" s="178"/>
      <c r="E472" s="178"/>
      <c r="F472" s="178"/>
      <c r="G472" s="225"/>
      <c r="H472" s="231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</row>
    <row r="473" spans="1:22" x14ac:dyDescent="0.25">
      <c r="A473" s="178"/>
      <c r="B473" s="178"/>
      <c r="C473" s="178"/>
      <c r="D473" s="178"/>
      <c r="E473" s="178"/>
      <c r="F473" s="178"/>
      <c r="G473" s="225"/>
      <c r="H473" s="231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</row>
    <row r="474" spans="1:22" x14ac:dyDescent="0.25">
      <c r="A474" s="178"/>
      <c r="B474" s="178"/>
      <c r="C474" s="178"/>
      <c r="D474" s="178"/>
      <c r="E474" s="178"/>
      <c r="F474" s="178"/>
      <c r="G474" s="225"/>
      <c r="H474" s="231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</row>
    <row r="475" spans="1:22" x14ac:dyDescent="0.25">
      <c r="A475" s="178"/>
      <c r="B475" s="178"/>
      <c r="C475" s="178"/>
      <c r="D475" s="178"/>
      <c r="E475" s="178"/>
      <c r="F475" s="178"/>
      <c r="G475" s="225"/>
      <c r="H475" s="231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</row>
    <row r="476" spans="1:22" x14ac:dyDescent="0.25">
      <c r="A476" s="178"/>
      <c r="B476" s="178"/>
      <c r="C476" s="178"/>
      <c r="D476" s="178"/>
      <c r="E476" s="178"/>
      <c r="F476" s="178"/>
      <c r="G476" s="225"/>
      <c r="H476" s="231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</row>
    <row r="477" spans="1:22" x14ac:dyDescent="0.25">
      <c r="A477" s="178"/>
      <c r="B477" s="178"/>
      <c r="C477" s="178"/>
      <c r="D477" s="178"/>
      <c r="E477" s="178"/>
      <c r="F477" s="178"/>
      <c r="G477" s="225"/>
      <c r="H477" s="231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</row>
    <row r="478" spans="1:22" x14ac:dyDescent="0.25">
      <c r="A478" s="178"/>
      <c r="B478" s="178"/>
      <c r="C478" s="178"/>
      <c r="D478" s="178"/>
      <c r="E478" s="178"/>
      <c r="F478" s="178"/>
      <c r="G478" s="225"/>
      <c r="H478" s="231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</row>
    <row r="479" spans="1:22" x14ac:dyDescent="0.25">
      <c r="A479" s="178"/>
      <c r="B479" s="178"/>
      <c r="C479" s="178"/>
      <c r="D479" s="178"/>
      <c r="E479" s="178"/>
      <c r="F479" s="178"/>
      <c r="G479" s="225"/>
      <c r="H479" s="231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</row>
    <row r="480" spans="1:22" x14ac:dyDescent="0.25">
      <c r="A480" s="178"/>
      <c r="B480" s="178"/>
      <c r="C480" s="178"/>
      <c r="D480" s="178"/>
      <c r="E480" s="178"/>
      <c r="F480" s="178"/>
      <c r="G480" s="225"/>
      <c r="H480" s="231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</row>
    <row r="481" spans="1:22" x14ac:dyDescent="0.25">
      <c r="A481" s="178"/>
      <c r="B481" s="178"/>
      <c r="C481" s="178"/>
      <c r="D481" s="178"/>
      <c r="E481" s="178"/>
      <c r="F481" s="178"/>
      <c r="G481" s="225"/>
      <c r="H481" s="231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</row>
    <row r="482" spans="1:22" x14ac:dyDescent="0.25">
      <c r="A482" s="178"/>
      <c r="B482" s="178"/>
      <c r="C482" s="178"/>
      <c r="D482" s="178"/>
      <c r="E482" s="178"/>
      <c r="F482" s="178"/>
      <c r="G482" s="225"/>
      <c r="H482" s="231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</row>
    <row r="483" spans="1:22" x14ac:dyDescent="0.25">
      <c r="A483" s="178"/>
      <c r="B483" s="178"/>
      <c r="C483" s="178"/>
      <c r="D483" s="178"/>
      <c r="E483" s="178"/>
      <c r="F483" s="178"/>
      <c r="G483" s="225"/>
      <c r="H483" s="231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</row>
    <row r="484" spans="1:22" x14ac:dyDescent="0.25">
      <c r="A484" s="178"/>
      <c r="B484" s="178"/>
      <c r="C484" s="178"/>
      <c r="D484" s="178"/>
      <c r="E484" s="178"/>
      <c r="F484" s="178"/>
      <c r="G484" s="225"/>
      <c r="H484" s="231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</row>
    <row r="485" spans="1:22" x14ac:dyDescent="0.25">
      <c r="A485" s="178"/>
      <c r="B485" s="178"/>
      <c r="C485" s="178"/>
      <c r="D485" s="178"/>
      <c r="E485" s="178"/>
      <c r="F485" s="178"/>
      <c r="G485" s="225"/>
      <c r="H485" s="231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</row>
    <row r="486" spans="1:22" x14ac:dyDescent="0.25">
      <c r="A486" s="178"/>
      <c r="B486" s="178"/>
      <c r="C486" s="178"/>
      <c r="D486" s="178"/>
      <c r="E486" s="178"/>
      <c r="F486" s="178"/>
      <c r="G486" s="225"/>
      <c r="H486" s="231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</row>
    <row r="487" spans="1:22" x14ac:dyDescent="0.25">
      <c r="A487" s="178"/>
      <c r="B487" s="178"/>
      <c r="C487" s="178"/>
      <c r="D487" s="178"/>
      <c r="E487" s="178"/>
      <c r="F487" s="178"/>
      <c r="G487" s="225"/>
      <c r="H487" s="231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</row>
    <row r="488" spans="1:22" x14ac:dyDescent="0.25">
      <c r="A488" s="178"/>
      <c r="B488" s="178"/>
      <c r="C488" s="178"/>
      <c r="D488" s="178"/>
      <c r="E488" s="178"/>
      <c r="F488" s="178"/>
      <c r="G488" s="225"/>
      <c r="H488" s="231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</row>
    <row r="489" spans="1:22" x14ac:dyDescent="0.25">
      <c r="A489" s="178"/>
      <c r="B489" s="178"/>
      <c r="C489" s="178"/>
      <c r="D489" s="178"/>
      <c r="E489" s="178"/>
      <c r="F489" s="178"/>
      <c r="G489" s="225"/>
      <c r="H489" s="231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</row>
    <row r="490" spans="1:22" x14ac:dyDescent="0.25">
      <c r="A490" s="178"/>
      <c r="B490" s="178"/>
      <c r="C490" s="178"/>
      <c r="D490" s="178"/>
      <c r="E490" s="178"/>
      <c r="F490" s="178"/>
      <c r="G490" s="225"/>
      <c r="H490" s="231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</row>
    <row r="491" spans="1:22" x14ac:dyDescent="0.25">
      <c r="A491" s="178"/>
      <c r="B491" s="178"/>
      <c r="C491" s="178"/>
      <c r="D491" s="178"/>
      <c r="E491" s="178"/>
      <c r="F491" s="178"/>
      <c r="G491" s="225"/>
      <c r="H491" s="231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</row>
    <row r="492" spans="1:22" x14ac:dyDescent="0.25">
      <c r="A492" s="178"/>
      <c r="B492" s="178"/>
      <c r="C492" s="178"/>
      <c r="D492" s="178"/>
      <c r="E492" s="178"/>
      <c r="F492" s="178"/>
      <c r="G492" s="225"/>
      <c r="H492" s="231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</row>
    <row r="493" spans="1:22" x14ac:dyDescent="0.25">
      <c r="A493" s="178"/>
      <c r="B493" s="178"/>
      <c r="C493" s="178"/>
      <c r="D493" s="178"/>
      <c r="E493" s="178"/>
      <c r="F493" s="178"/>
      <c r="G493" s="225"/>
      <c r="H493" s="231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</row>
    <row r="494" spans="1:22" x14ac:dyDescent="0.25">
      <c r="A494" s="178"/>
      <c r="B494" s="178"/>
      <c r="C494" s="178"/>
      <c r="D494" s="178"/>
      <c r="E494" s="178"/>
      <c r="F494" s="178"/>
      <c r="G494" s="225"/>
      <c r="H494" s="231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</row>
    <row r="495" spans="1:22" x14ac:dyDescent="0.25">
      <c r="A495" s="178"/>
      <c r="B495" s="178"/>
      <c r="C495" s="178"/>
      <c r="D495" s="178"/>
      <c r="E495" s="178"/>
      <c r="F495" s="178"/>
      <c r="G495" s="225"/>
      <c r="H495" s="231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</row>
    <row r="496" spans="1:22" x14ac:dyDescent="0.25">
      <c r="A496" s="178"/>
      <c r="B496" s="178"/>
      <c r="C496" s="178"/>
      <c r="D496" s="178"/>
      <c r="E496" s="178"/>
      <c r="F496" s="178"/>
      <c r="G496" s="225"/>
      <c r="H496" s="231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</row>
    <row r="497" spans="1:22" x14ac:dyDescent="0.25">
      <c r="A497" s="178"/>
      <c r="B497" s="178"/>
      <c r="C497" s="178"/>
      <c r="D497" s="178"/>
      <c r="E497" s="178"/>
      <c r="F497" s="178"/>
      <c r="G497" s="225"/>
      <c r="H497" s="231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</row>
    <row r="498" spans="1:22" x14ac:dyDescent="0.25">
      <c r="A498" s="178"/>
      <c r="B498" s="178"/>
      <c r="C498" s="178"/>
      <c r="D498" s="178"/>
      <c r="E498" s="178"/>
      <c r="F498" s="178"/>
      <c r="G498" s="225"/>
      <c r="H498" s="231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</row>
    <row r="499" spans="1:22" x14ac:dyDescent="0.25">
      <c r="A499" s="178"/>
      <c r="B499" s="178"/>
      <c r="C499" s="178"/>
      <c r="D499" s="178"/>
      <c r="E499" s="178"/>
      <c r="F499" s="178"/>
      <c r="G499" s="225"/>
      <c r="H499" s="231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</row>
    <row r="500" spans="1:22" x14ac:dyDescent="0.25">
      <c r="A500" s="178"/>
      <c r="B500" s="178"/>
      <c r="C500" s="178"/>
      <c r="D500" s="178"/>
      <c r="E500" s="178"/>
      <c r="F500" s="178"/>
      <c r="G500" s="225"/>
      <c r="H500" s="231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</row>
    <row r="501" spans="1:22" x14ac:dyDescent="0.25">
      <c r="A501" s="178"/>
      <c r="B501" s="178"/>
      <c r="C501" s="178"/>
      <c r="D501" s="178"/>
      <c r="E501" s="178"/>
      <c r="F501" s="178"/>
      <c r="G501" s="225"/>
      <c r="H501" s="231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</row>
    <row r="502" spans="1:22" x14ac:dyDescent="0.25">
      <c r="A502" s="178"/>
      <c r="B502" s="178"/>
      <c r="C502" s="178"/>
      <c r="D502" s="178"/>
      <c r="E502" s="178"/>
      <c r="F502" s="178"/>
      <c r="G502" s="225"/>
      <c r="H502" s="231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</row>
    <row r="503" spans="1:22" x14ac:dyDescent="0.25">
      <c r="A503" s="178"/>
      <c r="B503" s="178"/>
      <c r="C503" s="178"/>
      <c r="D503" s="178"/>
      <c r="E503" s="178"/>
      <c r="F503" s="178"/>
      <c r="G503" s="225"/>
      <c r="H503" s="231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</row>
    <row r="504" spans="1:22" x14ac:dyDescent="0.25">
      <c r="A504" s="178"/>
      <c r="B504" s="178"/>
      <c r="C504" s="178"/>
      <c r="D504" s="178"/>
      <c r="E504" s="178"/>
      <c r="F504" s="178"/>
      <c r="G504" s="225"/>
      <c r="H504" s="231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</row>
    <row r="505" spans="1:22" x14ac:dyDescent="0.25">
      <c r="A505" s="178"/>
      <c r="B505" s="178"/>
      <c r="C505" s="178"/>
      <c r="D505" s="178"/>
      <c r="E505" s="178"/>
      <c r="F505" s="178"/>
      <c r="G505" s="225"/>
      <c r="H505" s="231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</row>
    <row r="506" spans="1:22" x14ac:dyDescent="0.25">
      <c r="A506" s="178"/>
      <c r="B506" s="178"/>
      <c r="C506" s="178"/>
      <c r="D506" s="178"/>
      <c r="E506" s="178"/>
      <c r="F506" s="178"/>
      <c r="G506" s="225"/>
      <c r="H506" s="231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</row>
    <row r="507" spans="1:22" x14ac:dyDescent="0.25">
      <c r="A507" s="178"/>
      <c r="B507" s="178"/>
      <c r="C507" s="178"/>
      <c r="D507" s="178"/>
      <c r="E507" s="178"/>
      <c r="F507" s="178"/>
      <c r="G507" s="225"/>
      <c r="H507" s="231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</row>
    <row r="508" spans="1:22" x14ac:dyDescent="0.25">
      <c r="A508" s="178"/>
      <c r="B508" s="178"/>
      <c r="C508" s="178"/>
      <c r="D508" s="178"/>
      <c r="E508" s="178"/>
      <c r="F508" s="178"/>
      <c r="G508" s="225"/>
      <c r="H508" s="231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</row>
    <row r="509" spans="1:22" x14ac:dyDescent="0.25">
      <c r="A509" s="178"/>
      <c r="B509" s="178"/>
      <c r="C509" s="178"/>
      <c r="D509" s="178"/>
      <c r="E509" s="178"/>
      <c r="F509" s="178"/>
      <c r="G509" s="225"/>
      <c r="H509" s="231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</row>
    <row r="510" spans="1:22" x14ac:dyDescent="0.25">
      <c r="A510" s="178"/>
      <c r="B510" s="178"/>
      <c r="C510" s="178"/>
      <c r="D510" s="178"/>
      <c r="E510" s="178"/>
      <c r="F510" s="178"/>
      <c r="G510" s="225"/>
      <c r="H510" s="231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</row>
    <row r="511" spans="1:22" x14ac:dyDescent="0.25">
      <c r="A511" s="178"/>
      <c r="B511" s="178"/>
      <c r="C511" s="178"/>
      <c r="D511" s="178"/>
      <c r="E511" s="178"/>
      <c r="F511" s="178"/>
      <c r="G511" s="225"/>
      <c r="H511" s="231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</row>
    <row r="512" spans="1:22" x14ac:dyDescent="0.25">
      <c r="A512" s="178"/>
      <c r="B512" s="178"/>
      <c r="C512" s="178"/>
      <c r="D512" s="178"/>
      <c r="E512" s="178"/>
      <c r="F512" s="178"/>
      <c r="G512" s="225"/>
      <c r="H512" s="231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</row>
    <row r="513" spans="1:22" x14ac:dyDescent="0.25">
      <c r="A513" s="178"/>
      <c r="B513" s="178"/>
      <c r="C513" s="178"/>
      <c r="D513" s="178"/>
      <c r="E513" s="178"/>
      <c r="F513" s="178"/>
      <c r="G513" s="225"/>
      <c r="H513" s="231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</row>
    <row r="514" spans="1:22" x14ac:dyDescent="0.25">
      <c r="A514" s="178"/>
      <c r="B514" s="178"/>
      <c r="C514" s="178"/>
      <c r="D514" s="178"/>
      <c r="E514" s="178"/>
      <c r="F514" s="178"/>
      <c r="G514" s="225"/>
      <c r="H514" s="231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</row>
    <row r="515" spans="1:22" x14ac:dyDescent="0.25">
      <c r="A515" s="178"/>
      <c r="B515" s="178"/>
      <c r="C515" s="178"/>
      <c r="D515" s="178"/>
      <c r="E515" s="178"/>
      <c r="F515" s="178"/>
      <c r="G515" s="225"/>
      <c r="H515" s="231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</row>
    <row r="516" spans="1:22" x14ac:dyDescent="0.25">
      <c r="A516" s="178"/>
      <c r="B516" s="178"/>
      <c r="C516" s="178"/>
      <c r="D516" s="178"/>
      <c r="E516" s="178"/>
      <c r="F516" s="178"/>
      <c r="G516" s="225"/>
      <c r="H516" s="231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</row>
    <row r="517" spans="1:22" x14ac:dyDescent="0.25">
      <c r="A517" s="178"/>
      <c r="B517" s="178"/>
      <c r="C517" s="178"/>
      <c r="D517" s="178"/>
      <c r="E517" s="178"/>
      <c r="F517" s="178"/>
      <c r="G517" s="225"/>
      <c r="H517" s="231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</row>
    <row r="518" spans="1:22" x14ac:dyDescent="0.25">
      <c r="A518" s="178"/>
      <c r="B518" s="178"/>
      <c r="C518" s="178"/>
      <c r="D518" s="178"/>
      <c r="E518" s="178"/>
      <c r="F518" s="178"/>
      <c r="G518" s="225"/>
      <c r="H518" s="231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</row>
    <row r="519" spans="1:22" x14ac:dyDescent="0.25">
      <c r="A519" s="178"/>
      <c r="B519" s="178"/>
      <c r="C519" s="178"/>
      <c r="D519" s="178"/>
      <c r="E519" s="178"/>
      <c r="F519" s="178"/>
      <c r="G519" s="225"/>
      <c r="H519" s="231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</row>
    <row r="520" spans="1:22" x14ac:dyDescent="0.25">
      <c r="A520" s="178"/>
      <c r="B520" s="178"/>
      <c r="C520" s="178"/>
      <c r="D520" s="178"/>
      <c r="E520" s="178"/>
      <c r="F520" s="178"/>
      <c r="G520" s="225"/>
      <c r="H520" s="231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</row>
    <row r="521" spans="1:22" x14ac:dyDescent="0.25">
      <c r="A521" s="178"/>
      <c r="B521" s="178"/>
      <c r="C521" s="178"/>
      <c r="D521" s="178"/>
      <c r="E521" s="178"/>
      <c r="F521" s="178"/>
      <c r="G521" s="225"/>
      <c r="H521" s="231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</row>
    <row r="522" spans="1:22" x14ac:dyDescent="0.25">
      <c r="A522" s="178"/>
      <c r="B522" s="178"/>
      <c r="C522" s="178"/>
      <c r="D522" s="178"/>
      <c r="E522" s="178"/>
      <c r="F522" s="178"/>
      <c r="G522" s="225"/>
      <c r="H522" s="231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</row>
    <row r="523" spans="1:22" x14ac:dyDescent="0.25">
      <c r="A523" s="178"/>
      <c r="B523" s="178"/>
      <c r="C523" s="178"/>
      <c r="D523" s="178"/>
      <c r="E523" s="178"/>
      <c r="F523" s="178"/>
      <c r="G523" s="225"/>
      <c r="H523" s="231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</row>
    <row r="524" spans="1:22" x14ac:dyDescent="0.25">
      <c r="A524" s="178"/>
      <c r="B524" s="178"/>
      <c r="C524" s="178"/>
      <c r="D524" s="178"/>
      <c r="E524" s="178"/>
      <c r="F524" s="178"/>
      <c r="G524" s="225"/>
      <c r="H524" s="231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</row>
    <row r="525" spans="1:22" x14ac:dyDescent="0.25">
      <c r="A525" s="178"/>
      <c r="B525" s="178"/>
      <c r="C525" s="178"/>
      <c r="D525" s="178"/>
      <c r="E525" s="178"/>
      <c r="F525" s="178"/>
      <c r="G525" s="225"/>
      <c r="H525" s="231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</row>
    <row r="526" spans="1:22" x14ac:dyDescent="0.25">
      <c r="A526" s="178"/>
      <c r="B526" s="178"/>
      <c r="C526" s="178"/>
      <c r="D526" s="178"/>
      <c r="E526" s="178"/>
      <c r="F526" s="178"/>
      <c r="G526" s="225"/>
      <c r="H526" s="231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</row>
    <row r="527" spans="1:22" x14ac:dyDescent="0.25">
      <c r="A527" s="178"/>
      <c r="B527" s="178"/>
      <c r="C527" s="178"/>
      <c r="D527" s="178"/>
      <c r="E527" s="178"/>
      <c r="F527" s="178"/>
      <c r="G527" s="225"/>
      <c r="H527" s="231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</row>
    <row r="528" spans="1:22" x14ac:dyDescent="0.25">
      <c r="A528" s="178"/>
      <c r="B528" s="178"/>
      <c r="C528" s="178"/>
      <c r="D528" s="178"/>
      <c r="E528" s="178"/>
      <c r="F528" s="178"/>
      <c r="G528" s="225"/>
      <c r="H528" s="231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</row>
    <row r="529" spans="1:22" x14ac:dyDescent="0.25">
      <c r="A529" s="178"/>
      <c r="B529" s="178"/>
      <c r="C529" s="178"/>
      <c r="D529" s="178"/>
      <c r="E529" s="178"/>
      <c r="F529" s="178"/>
      <c r="G529" s="225"/>
      <c r="H529" s="231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</row>
    <row r="530" spans="1:22" x14ac:dyDescent="0.25">
      <c r="A530" s="178"/>
      <c r="B530" s="178"/>
      <c r="C530" s="178"/>
      <c r="D530" s="178"/>
      <c r="E530" s="178"/>
      <c r="F530" s="178"/>
      <c r="G530" s="225"/>
      <c r="H530" s="231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</row>
    <row r="531" spans="1:22" x14ac:dyDescent="0.25">
      <c r="A531" s="178"/>
      <c r="B531" s="178"/>
      <c r="C531" s="178"/>
      <c r="D531" s="178"/>
      <c r="E531" s="178"/>
      <c r="F531" s="178"/>
      <c r="G531" s="225"/>
      <c r="H531" s="231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</row>
    <row r="532" spans="1:22" x14ac:dyDescent="0.25">
      <c r="A532" s="178"/>
      <c r="B532" s="178"/>
      <c r="C532" s="178"/>
      <c r="D532" s="178"/>
      <c r="E532" s="178"/>
      <c r="F532" s="178"/>
      <c r="G532" s="225"/>
      <c r="H532" s="231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</row>
    <row r="533" spans="1:22" x14ac:dyDescent="0.25">
      <c r="A533" s="178"/>
      <c r="B533" s="178"/>
      <c r="C533" s="178"/>
      <c r="D533" s="178"/>
      <c r="E533" s="178"/>
      <c r="F533" s="178"/>
      <c r="G533" s="225"/>
      <c r="H533" s="231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</row>
    <row r="534" spans="1:22" x14ac:dyDescent="0.25">
      <c r="A534" s="178"/>
      <c r="B534" s="178"/>
      <c r="C534" s="178"/>
      <c r="D534" s="178"/>
      <c r="E534" s="178"/>
      <c r="F534" s="178"/>
      <c r="G534" s="225"/>
      <c r="H534" s="231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</row>
    <row r="535" spans="1:22" x14ac:dyDescent="0.25">
      <c r="A535" s="178"/>
      <c r="B535" s="178"/>
      <c r="C535" s="178"/>
      <c r="D535" s="178"/>
      <c r="E535" s="178"/>
      <c r="F535" s="178"/>
      <c r="G535" s="225"/>
      <c r="H535" s="231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</row>
    <row r="536" spans="1:22" x14ac:dyDescent="0.25">
      <c r="A536" s="178"/>
      <c r="B536" s="178"/>
      <c r="C536" s="178"/>
      <c r="D536" s="178"/>
      <c r="E536" s="178"/>
      <c r="F536" s="178"/>
      <c r="G536" s="225"/>
      <c r="H536" s="231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</row>
    <row r="537" spans="1:22" x14ac:dyDescent="0.25">
      <c r="A537" s="178"/>
      <c r="B537" s="178"/>
      <c r="C537" s="178"/>
      <c r="D537" s="178"/>
      <c r="E537" s="178"/>
      <c r="F537" s="178"/>
      <c r="G537" s="225"/>
      <c r="H537" s="231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</row>
    <row r="538" spans="1:22" x14ac:dyDescent="0.25">
      <c r="A538" s="178"/>
      <c r="B538" s="178"/>
      <c r="C538" s="178"/>
      <c r="D538" s="178"/>
      <c r="E538" s="178"/>
      <c r="F538" s="178"/>
      <c r="G538" s="225"/>
      <c r="H538" s="231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</row>
    <row r="539" spans="1:22" x14ac:dyDescent="0.25">
      <c r="A539" s="178"/>
      <c r="B539" s="178"/>
      <c r="C539" s="178"/>
      <c r="D539" s="178"/>
      <c r="E539" s="178"/>
      <c r="F539" s="178"/>
      <c r="G539" s="225"/>
      <c r="H539" s="231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</row>
    <row r="540" spans="1:22" x14ac:dyDescent="0.25">
      <c r="A540" s="178"/>
      <c r="B540" s="178"/>
      <c r="C540" s="178"/>
      <c r="D540" s="178"/>
      <c r="E540" s="178"/>
      <c r="F540" s="178"/>
      <c r="G540" s="225"/>
      <c r="H540" s="231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</row>
    <row r="541" spans="1:22" x14ac:dyDescent="0.25">
      <c r="A541" s="178"/>
      <c r="B541" s="178"/>
      <c r="C541" s="178"/>
      <c r="D541" s="178"/>
      <c r="E541" s="178"/>
      <c r="F541" s="178"/>
      <c r="G541" s="225"/>
      <c r="H541" s="231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</row>
    <row r="542" spans="1:22" x14ac:dyDescent="0.25">
      <c r="A542" s="178"/>
      <c r="B542" s="178"/>
      <c r="C542" s="178"/>
      <c r="D542" s="178"/>
      <c r="E542" s="178"/>
      <c r="F542" s="178"/>
      <c r="G542" s="225"/>
      <c r="H542" s="231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</row>
    <row r="543" spans="1:22" x14ac:dyDescent="0.25">
      <c r="A543" s="178"/>
      <c r="B543" s="178"/>
      <c r="C543" s="178"/>
      <c r="D543" s="178"/>
      <c r="E543" s="178"/>
      <c r="F543" s="178"/>
      <c r="G543" s="225"/>
      <c r="H543" s="231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</row>
    <row r="544" spans="1:22" x14ac:dyDescent="0.25">
      <c r="A544" s="178"/>
      <c r="B544" s="178"/>
      <c r="C544" s="178"/>
      <c r="D544" s="178"/>
      <c r="E544" s="178"/>
      <c r="F544" s="178"/>
      <c r="G544" s="225"/>
      <c r="H544" s="231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</row>
    <row r="545" spans="1:22" x14ac:dyDescent="0.25">
      <c r="A545" s="178"/>
      <c r="B545" s="178"/>
      <c r="C545" s="178"/>
      <c r="D545" s="178"/>
      <c r="E545" s="178"/>
      <c r="F545" s="178"/>
      <c r="G545" s="225"/>
      <c r="H545" s="231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</row>
    <row r="546" spans="1:22" x14ac:dyDescent="0.25">
      <c r="A546" s="178"/>
      <c r="B546" s="178"/>
      <c r="C546" s="178"/>
      <c r="D546" s="178"/>
      <c r="E546" s="178"/>
      <c r="F546" s="178"/>
      <c r="G546" s="225"/>
      <c r="H546" s="231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</row>
    <row r="547" spans="1:22" x14ac:dyDescent="0.25">
      <c r="A547" s="178"/>
      <c r="B547" s="178"/>
      <c r="C547" s="178"/>
      <c r="D547" s="178"/>
      <c r="E547" s="178"/>
      <c r="F547" s="178"/>
      <c r="G547" s="225"/>
      <c r="H547" s="231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</row>
    <row r="548" spans="1:22" x14ac:dyDescent="0.25">
      <c r="A548" s="178"/>
      <c r="B548" s="178"/>
      <c r="C548" s="178"/>
      <c r="D548" s="178"/>
      <c r="E548" s="178"/>
      <c r="F548" s="178"/>
      <c r="G548" s="225"/>
      <c r="H548" s="231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</row>
    <row r="549" spans="1:22" x14ac:dyDescent="0.25">
      <c r="A549" s="178"/>
      <c r="B549" s="178"/>
      <c r="C549" s="178"/>
      <c r="D549" s="178"/>
      <c r="E549" s="178"/>
      <c r="F549" s="178"/>
      <c r="G549" s="225"/>
      <c r="H549" s="231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</row>
    <row r="550" spans="1:22" x14ac:dyDescent="0.25">
      <c r="A550" s="178"/>
      <c r="B550" s="178"/>
      <c r="C550" s="178"/>
      <c r="D550" s="178"/>
      <c r="E550" s="178"/>
      <c r="F550" s="178"/>
      <c r="G550" s="225"/>
      <c r="H550" s="231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</row>
    <row r="551" spans="1:22" x14ac:dyDescent="0.25">
      <c r="A551" s="178"/>
      <c r="B551" s="178"/>
      <c r="C551" s="178"/>
      <c r="D551" s="178"/>
      <c r="E551" s="178"/>
      <c r="F551" s="178"/>
      <c r="G551" s="225"/>
      <c r="H551" s="231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</row>
    <row r="552" spans="1:22" x14ac:dyDescent="0.25">
      <c r="A552" s="178"/>
      <c r="B552" s="178"/>
      <c r="C552" s="178"/>
      <c r="D552" s="178"/>
      <c r="E552" s="178"/>
      <c r="F552" s="178"/>
      <c r="G552" s="225"/>
      <c r="H552" s="231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</row>
    <row r="553" spans="1:22" x14ac:dyDescent="0.25">
      <c r="A553" s="178"/>
      <c r="B553" s="178"/>
      <c r="C553" s="178"/>
      <c r="D553" s="178"/>
      <c r="E553" s="178"/>
      <c r="F553" s="178"/>
      <c r="G553" s="225"/>
      <c r="H553" s="231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</row>
    <row r="554" spans="1:22" x14ac:dyDescent="0.25">
      <c r="A554" s="178"/>
      <c r="B554" s="178"/>
      <c r="C554" s="178"/>
      <c r="D554" s="178"/>
      <c r="E554" s="178"/>
      <c r="F554" s="178"/>
      <c r="G554" s="225"/>
      <c r="H554" s="231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</row>
    <row r="555" spans="1:22" x14ac:dyDescent="0.25">
      <c r="A555" s="178"/>
      <c r="B555" s="178"/>
      <c r="C555" s="178"/>
      <c r="D555" s="178"/>
      <c r="E555" s="178"/>
      <c r="F555" s="178"/>
      <c r="G555" s="225"/>
      <c r="H555" s="231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</row>
    <row r="556" spans="1:22" x14ac:dyDescent="0.25">
      <c r="A556" s="178"/>
      <c r="B556" s="178"/>
      <c r="C556" s="178"/>
      <c r="D556" s="178"/>
      <c r="E556" s="178"/>
      <c r="F556" s="178"/>
      <c r="G556" s="225"/>
      <c r="H556" s="231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</row>
    <row r="557" spans="1:22" x14ac:dyDescent="0.25">
      <c r="A557" s="178"/>
      <c r="B557" s="178"/>
      <c r="C557" s="178"/>
      <c r="D557" s="178"/>
      <c r="E557" s="178"/>
      <c r="F557" s="178"/>
      <c r="G557" s="225"/>
      <c r="H557" s="231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</row>
    <row r="558" spans="1:22" x14ac:dyDescent="0.25">
      <c r="A558" s="178"/>
      <c r="B558" s="178"/>
      <c r="C558" s="178"/>
      <c r="D558" s="178"/>
      <c r="E558" s="178"/>
      <c r="F558" s="178"/>
      <c r="G558" s="225"/>
      <c r="H558" s="231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</row>
    <row r="559" spans="1:22" x14ac:dyDescent="0.25">
      <c r="A559" s="178"/>
      <c r="B559" s="178"/>
      <c r="C559" s="178"/>
      <c r="D559" s="178"/>
      <c r="E559" s="178"/>
      <c r="F559" s="178"/>
      <c r="G559" s="225"/>
      <c r="H559" s="231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</row>
    <row r="560" spans="1:22" x14ac:dyDescent="0.25">
      <c r="A560" s="178"/>
      <c r="B560" s="178"/>
      <c r="C560" s="178"/>
      <c r="D560" s="178"/>
      <c r="E560" s="178"/>
      <c r="F560" s="178"/>
      <c r="G560" s="225"/>
      <c r="H560" s="231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</row>
    <row r="561" spans="1:22" x14ac:dyDescent="0.25">
      <c r="A561" s="178"/>
      <c r="B561" s="178"/>
      <c r="C561" s="178"/>
      <c r="D561" s="178"/>
      <c r="E561" s="178"/>
      <c r="F561" s="178"/>
      <c r="G561" s="225"/>
      <c r="H561" s="231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</row>
    <row r="562" spans="1:22" x14ac:dyDescent="0.25">
      <c r="A562" s="178"/>
      <c r="B562" s="178"/>
      <c r="C562" s="178"/>
      <c r="D562" s="178"/>
      <c r="E562" s="178"/>
      <c r="F562" s="178"/>
      <c r="G562" s="225"/>
      <c r="H562" s="231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</row>
    <row r="563" spans="1:22" x14ac:dyDescent="0.25">
      <c r="A563" s="178"/>
      <c r="B563" s="178"/>
      <c r="C563" s="178"/>
      <c r="D563" s="178"/>
      <c r="E563" s="178"/>
      <c r="F563" s="178"/>
      <c r="G563" s="225"/>
      <c r="H563" s="231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</row>
    <row r="564" spans="1:22" x14ac:dyDescent="0.25">
      <c r="A564" s="178"/>
      <c r="B564" s="178"/>
      <c r="C564" s="178"/>
      <c r="D564" s="178"/>
      <c r="E564" s="178"/>
      <c r="F564" s="178"/>
      <c r="G564" s="225"/>
      <c r="H564" s="231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</row>
    <row r="565" spans="1:22" x14ac:dyDescent="0.25">
      <c r="A565" s="178"/>
      <c r="B565" s="178"/>
      <c r="C565" s="178"/>
      <c r="D565" s="178"/>
      <c r="E565" s="178"/>
      <c r="F565" s="178"/>
      <c r="G565" s="225"/>
      <c r="H565" s="231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</row>
    <row r="566" spans="1:22" x14ac:dyDescent="0.25">
      <c r="A566" s="178"/>
      <c r="B566" s="178"/>
      <c r="C566" s="178"/>
      <c r="D566" s="178"/>
      <c r="E566" s="178"/>
      <c r="F566" s="178"/>
      <c r="G566" s="225"/>
      <c r="H566" s="231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</row>
    <row r="567" spans="1:22" x14ac:dyDescent="0.25">
      <c r="A567" s="178"/>
      <c r="B567" s="178"/>
      <c r="C567" s="178"/>
      <c r="D567" s="178"/>
      <c r="E567" s="178"/>
      <c r="F567" s="178"/>
      <c r="G567" s="225"/>
      <c r="H567" s="231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</row>
    <row r="568" spans="1:22" x14ac:dyDescent="0.25">
      <c r="A568" s="178"/>
      <c r="B568" s="178"/>
      <c r="C568" s="178"/>
      <c r="D568" s="178"/>
      <c r="E568" s="178"/>
      <c r="F568" s="178"/>
      <c r="G568" s="225"/>
      <c r="H568" s="231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</row>
    <row r="569" spans="1:22" x14ac:dyDescent="0.25">
      <c r="A569" s="178"/>
      <c r="B569" s="178"/>
      <c r="C569" s="178"/>
      <c r="D569" s="178"/>
      <c r="E569" s="178"/>
      <c r="F569" s="178"/>
      <c r="G569" s="225"/>
      <c r="H569" s="231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</row>
    <row r="570" spans="1:22" x14ac:dyDescent="0.25">
      <c r="A570" s="178"/>
      <c r="B570" s="178"/>
      <c r="C570" s="178"/>
      <c r="D570" s="178"/>
      <c r="E570" s="178"/>
      <c r="F570" s="178"/>
      <c r="G570" s="225"/>
      <c r="H570" s="231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</row>
    <row r="571" spans="1:22" x14ac:dyDescent="0.25">
      <c r="A571" s="178"/>
      <c r="B571" s="178"/>
      <c r="C571" s="178"/>
      <c r="D571" s="178"/>
      <c r="E571" s="178"/>
      <c r="F571" s="178"/>
      <c r="G571" s="225"/>
      <c r="H571" s="231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</row>
    <row r="572" spans="1:22" x14ac:dyDescent="0.25">
      <c r="A572" s="178"/>
      <c r="B572" s="178"/>
      <c r="C572" s="178"/>
      <c r="D572" s="178"/>
      <c r="E572" s="178"/>
      <c r="F572" s="178"/>
      <c r="G572" s="225"/>
      <c r="H572" s="231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</row>
    <row r="573" spans="1:22" x14ac:dyDescent="0.25">
      <c r="A573" s="178"/>
      <c r="B573" s="178"/>
      <c r="C573" s="178"/>
      <c r="D573" s="178"/>
      <c r="E573" s="178"/>
      <c r="F573" s="178"/>
      <c r="G573" s="225"/>
      <c r="H573" s="231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</row>
    <row r="574" spans="1:22" x14ac:dyDescent="0.25">
      <c r="A574" s="178"/>
      <c r="B574" s="178"/>
      <c r="C574" s="178"/>
      <c r="D574" s="178"/>
      <c r="E574" s="178"/>
      <c r="F574" s="178"/>
      <c r="G574" s="225"/>
      <c r="H574" s="231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</row>
    <row r="575" spans="1:22" x14ac:dyDescent="0.25">
      <c r="A575" s="178"/>
      <c r="B575" s="178"/>
      <c r="C575" s="178"/>
      <c r="D575" s="178"/>
      <c r="E575" s="178"/>
      <c r="F575" s="178"/>
      <c r="G575" s="225"/>
      <c r="H575" s="231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</row>
    <row r="576" spans="1:22" x14ac:dyDescent="0.25">
      <c r="A576" s="178"/>
      <c r="B576" s="178"/>
      <c r="C576" s="178"/>
      <c r="D576" s="178"/>
      <c r="E576" s="178"/>
      <c r="F576" s="178"/>
      <c r="G576" s="225"/>
      <c r="H576" s="231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</row>
    <row r="577" spans="1:22" x14ac:dyDescent="0.25">
      <c r="A577" s="178"/>
      <c r="B577" s="178"/>
      <c r="C577" s="178"/>
      <c r="D577" s="178"/>
      <c r="E577" s="178"/>
      <c r="F577" s="178"/>
      <c r="G577" s="225"/>
      <c r="H577" s="231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</row>
    <row r="578" spans="1:22" x14ac:dyDescent="0.25">
      <c r="A578" s="178"/>
      <c r="B578" s="178"/>
      <c r="C578" s="178"/>
      <c r="D578" s="178"/>
      <c r="E578" s="178"/>
      <c r="F578" s="178"/>
      <c r="G578" s="225"/>
      <c r="H578" s="231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</row>
    <row r="579" spans="1:22" x14ac:dyDescent="0.25">
      <c r="A579" s="178"/>
      <c r="B579" s="178"/>
      <c r="C579" s="178"/>
      <c r="D579" s="178"/>
      <c r="E579" s="178"/>
      <c r="F579" s="178"/>
      <c r="G579" s="225"/>
      <c r="H579" s="231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</row>
    <row r="580" spans="1:22" x14ac:dyDescent="0.25">
      <c r="A580" s="178"/>
      <c r="B580" s="178"/>
      <c r="C580" s="178"/>
      <c r="D580" s="178"/>
      <c r="E580" s="178"/>
      <c r="F580" s="178"/>
      <c r="G580" s="225"/>
      <c r="H580" s="231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</row>
    <row r="581" spans="1:22" x14ac:dyDescent="0.25">
      <c r="A581" s="178"/>
      <c r="B581" s="178"/>
      <c r="C581" s="178"/>
      <c r="D581" s="178"/>
      <c r="E581" s="178"/>
      <c r="F581" s="178"/>
      <c r="G581" s="225"/>
      <c r="H581" s="231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</row>
    <row r="582" spans="1:22" x14ac:dyDescent="0.25">
      <c r="A582" s="178"/>
      <c r="B582" s="178"/>
      <c r="C582" s="178"/>
      <c r="D582" s="178"/>
      <c r="E582" s="178"/>
      <c r="F582" s="178"/>
      <c r="G582" s="225"/>
      <c r="H582" s="231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</row>
    <row r="583" spans="1:22" x14ac:dyDescent="0.25">
      <c r="A583" s="178"/>
      <c r="B583" s="178"/>
      <c r="C583" s="178"/>
      <c r="D583" s="178"/>
      <c r="E583" s="178"/>
      <c r="F583" s="178"/>
      <c r="G583" s="225"/>
      <c r="H583" s="231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</row>
    <row r="584" spans="1:22" x14ac:dyDescent="0.25">
      <c r="A584" s="178"/>
      <c r="B584" s="178"/>
      <c r="C584" s="178"/>
      <c r="D584" s="178"/>
      <c r="E584" s="178"/>
      <c r="F584" s="178"/>
      <c r="G584" s="225"/>
      <c r="H584" s="231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</row>
    <row r="585" spans="1:22" x14ac:dyDescent="0.25">
      <c r="A585" s="178"/>
      <c r="B585" s="178"/>
      <c r="C585" s="178"/>
      <c r="D585" s="178"/>
      <c r="E585" s="178"/>
      <c r="F585" s="178"/>
      <c r="G585" s="225"/>
      <c r="H585" s="231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</row>
    <row r="586" spans="1:22" x14ac:dyDescent="0.25">
      <c r="A586" s="178"/>
      <c r="B586" s="178"/>
      <c r="C586" s="178"/>
      <c r="D586" s="178"/>
      <c r="E586" s="178"/>
      <c r="F586" s="178"/>
      <c r="G586" s="225"/>
      <c r="H586" s="231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</row>
    <row r="587" spans="1:22" x14ac:dyDescent="0.25">
      <c r="A587" s="178"/>
      <c r="B587" s="178"/>
      <c r="C587" s="178"/>
      <c r="D587" s="178"/>
      <c r="E587" s="178"/>
      <c r="F587" s="178"/>
      <c r="G587" s="225"/>
      <c r="H587" s="231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</row>
    <row r="588" spans="1:22" x14ac:dyDescent="0.25">
      <c r="A588" s="178"/>
      <c r="B588" s="178"/>
      <c r="C588" s="178"/>
      <c r="D588" s="178"/>
      <c r="E588" s="178"/>
      <c r="F588" s="178"/>
      <c r="G588" s="225"/>
      <c r="H588" s="231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</row>
    <row r="589" spans="1:22" x14ac:dyDescent="0.25">
      <c r="A589" s="178"/>
      <c r="B589" s="178"/>
      <c r="C589" s="178"/>
      <c r="D589" s="178"/>
      <c r="E589" s="178"/>
      <c r="F589" s="178"/>
      <c r="G589" s="225"/>
      <c r="H589" s="231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</row>
    <row r="590" spans="1:22" x14ac:dyDescent="0.25">
      <c r="A590" s="178"/>
      <c r="B590" s="178"/>
      <c r="C590" s="178"/>
      <c r="D590" s="178"/>
      <c r="E590" s="178"/>
      <c r="F590" s="178"/>
      <c r="G590" s="225"/>
      <c r="H590" s="231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</row>
    <row r="591" spans="1:22" x14ac:dyDescent="0.25">
      <c r="A591" s="178"/>
      <c r="B591" s="178"/>
      <c r="C591" s="178"/>
      <c r="D591" s="178"/>
      <c r="E591" s="178"/>
      <c r="F591" s="178"/>
      <c r="G591" s="225"/>
      <c r="H591" s="231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</row>
    <row r="592" spans="1:22" x14ac:dyDescent="0.25">
      <c r="A592" s="178"/>
      <c r="B592" s="178"/>
      <c r="C592" s="178"/>
      <c r="D592" s="178"/>
      <c r="E592" s="178"/>
      <c r="F592" s="178"/>
      <c r="G592" s="225"/>
      <c r="H592" s="231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</row>
    <row r="593" spans="1:22" x14ac:dyDescent="0.25">
      <c r="A593" s="178"/>
      <c r="B593" s="178"/>
      <c r="C593" s="178"/>
      <c r="D593" s="178"/>
      <c r="E593" s="178"/>
      <c r="F593" s="178"/>
      <c r="G593" s="225"/>
      <c r="H593" s="231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</row>
    <row r="594" spans="1:22" x14ac:dyDescent="0.25">
      <c r="A594" s="178"/>
      <c r="B594" s="178"/>
      <c r="C594" s="178"/>
      <c r="D594" s="178"/>
      <c r="E594" s="178"/>
      <c r="F594" s="178"/>
      <c r="G594" s="225"/>
      <c r="H594" s="231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</row>
    <row r="595" spans="1:22" x14ac:dyDescent="0.25">
      <c r="A595" s="178"/>
      <c r="B595" s="178"/>
      <c r="C595" s="178"/>
      <c r="D595" s="178"/>
      <c r="E595" s="178"/>
      <c r="F595" s="178"/>
      <c r="G595" s="225"/>
      <c r="H595" s="231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</row>
    <row r="596" spans="1:22" x14ac:dyDescent="0.25">
      <c r="A596" s="178"/>
      <c r="B596" s="178"/>
      <c r="C596" s="178"/>
      <c r="D596" s="178"/>
      <c r="E596" s="178"/>
      <c r="F596" s="178"/>
      <c r="G596" s="225"/>
      <c r="H596" s="231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</row>
    <row r="597" spans="1:22" x14ac:dyDescent="0.25">
      <c r="A597" s="178"/>
      <c r="B597" s="178"/>
      <c r="C597" s="178"/>
      <c r="D597" s="178"/>
      <c r="E597" s="178"/>
      <c r="F597" s="178"/>
      <c r="G597" s="225"/>
      <c r="H597" s="231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</row>
    <row r="598" spans="1:22" x14ac:dyDescent="0.25">
      <c r="A598" s="178"/>
      <c r="B598" s="178"/>
      <c r="C598" s="178"/>
      <c r="D598" s="178"/>
      <c r="E598" s="178"/>
      <c r="F598" s="178"/>
      <c r="G598" s="225"/>
      <c r="H598" s="231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</row>
    <row r="599" spans="1:22" x14ac:dyDescent="0.25">
      <c r="A599" s="178"/>
      <c r="B599" s="178"/>
      <c r="C599" s="178"/>
      <c r="D599" s="178"/>
      <c r="E599" s="178"/>
      <c r="F599" s="178"/>
      <c r="G599" s="225"/>
      <c r="H599" s="231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</row>
    <row r="600" spans="1:22" x14ac:dyDescent="0.25">
      <c r="A600" s="178"/>
      <c r="B600" s="178"/>
      <c r="C600" s="178"/>
      <c r="D600" s="178"/>
      <c r="E600" s="178"/>
      <c r="F600" s="178"/>
      <c r="G600" s="225"/>
      <c r="H600" s="231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</row>
    <row r="601" spans="1:22" x14ac:dyDescent="0.25">
      <c r="A601" s="178"/>
      <c r="B601" s="178"/>
      <c r="C601" s="178"/>
      <c r="D601" s="178"/>
      <c r="E601" s="178"/>
      <c r="F601" s="178"/>
      <c r="G601" s="225"/>
      <c r="H601" s="231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</row>
    <row r="602" spans="1:22" x14ac:dyDescent="0.25">
      <c r="A602" s="178"/>
      <c r="B602" s="178"/>
      <c r="C602" s="178"/>
      <c r="D602" s="178"/>
      <c r="E602" s="178"/>
      <c r="F602" s="178"/>
      <c r="G602" s="225"/>
      <c r="H602" s="231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</row>
    <row r="603" spans="1:22" x14ac:dyDescent="0.25">
      <c r="A603" s="178"/>
      <c r="B603" s="178"/>
      <c r="C603" s="178"/>
      <c r="D603" s="178"/>
      <c r="E603" s="178"/>
      <c r="F603" s="178"/>
      <c r="G603" s="225"/>
      <c r="H603" s="231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</row>
    <row r="604" spans="1:22" x14ac:dyDescent="0.25">
      <c r="A604" s="178"/>
      <c r="B604" s="178"/>
      <c r="C604" s="178"/>
      <c r="D604" s="178"/>
      <c r="E604" s="178"/>
      <c r="F604" s="178"/>
      <c r="G604" s="225"/>
      <c r="H604" s="231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</row>
    <row r="605" spans="1:22" x14ac:dyDescent="0.25">
      <c r="A605" s="178"/>
      <c r="B605" s="178"/>
      <c r="C605" s="178"/>
      <c r="D605" s="178"/>
      <c r="E605" s="178"/>
      <c r="F605" s="178"/>
      <c r="G605" s="225"/>
      <c r="H605" s="231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</row>
    <row r="606" spans="1:22" x14ac:dyDescent="0.25">
      <c r="A606" s="178"/>
      <c r="B606" s="178"/>
      <c r="C606" s="178"/>
      <c r="D606" s="178"/>
      <c r="E606" s="178"/>
      <c r="F606" s="178"/>
      <c r="G606" s="225"/>
      <c r="H606" s="231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</row>
    <row r="607" spans="1:22" x14ac:dyDescent="0.25">
      <c r="A607" s="178"/>
      <c r="B607" s="178"/>
      <c r="C607" s="178"/>
      <c r="D607" s="178"/>
      <c r="E607" s="178"/>
      <c r="F607" s="178"/>
      <c r="G607" s="225"/>
      <c r="H607" s="231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</row>
    <row r="608" spans="1:22" x14ac:dyDescent="0.25">
      <c r="A608" s="178"/>
      <c r="B608" s="178"/>
      <c r="C608" s="178"/>
      <c r="D608" s="178"/>
      <c r="E608" s="178"/>
      <c r="F608" s="178"/>
      <c r="G608" s="225"/>
      <c r="H608" s="231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</row>
    <row r="609" spans="1:22" x14ac:dyDescent="0.25">
      <c r="A609" s="178"/>
      <c r="B609" s="178"/>
      <c r="C609" s="178"/>
      <c r="D609" s="178"/>
      <c r="E609" s="178"/>
      <c r="F609" s="178"/>
      <c r="G609" s="225"/>
      <c r="H609" s="231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</row>
    <row r="610" spans="1:22" x14ac:dyDescent="0.25">
      <c r="A610" s="178"/>
      <c r="B610" s="178"/>
      <c r="C610" s="178"/>
      <c r="D610" s="178"/>
      <c r="E610" s="178"/>
      <c r="F610" s="178"/>
      <c r="G610" s="225"/>
      <c r="H610" s="231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</row>
    <row r="611" spans="1:22" x14ac:dyDescent="0.25">
      <c r="A611" s="178"/>
      <c r="B611" s="178"/>
      <c r="C611" s="178"/>
      <c r="D611" s="178"/>
      <c r="E611" s="178"/>
      <c r="F611" s="178"/>
      <c r="G611" s="225"/>
      <c r="H611" s="231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</row>
    <row r="612" spans="1:22" x14ac:dyDescent="0.25">
      <c r="A612" s="178"/>
      <c r="B612" s="178"/>
      <c r="C612" s="178"/>
      <c r="D612" s="178"/>
      <c r="E612" s="178"/>
      <c r="F612" s="178"/>
      <c r="G612" s="225"/>
      <c r="H612" s="231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</row>
    <row r="613" spans="1:22" x14ac:dyDescent="0.25">
      <c r="A613" s="178"/>
      <c r="B613" s="178"/>
      <c r="C613" s="178"/>
      <c r="D613" s="178"/>
      <c r="E613" s="178"/>
      <c r="F613" s="178"/>
      <c r="G613" s="225"/>
      <c r="H613" s="231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</row>
    <row r="614" spans="1:22" x14ac:dyDescent="0.25">
      <c r="A614" s="178"/>
      <c r="B614" s="178"/>
      <c r="C614" s="178"/>
      <c r="D614" s="178"/>
      <c r="E614" s="178"/>
      <c r="F614" s="178"/>
      <c r="G614" s="225"/>
      <c r="H614" s="231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</row>
    <row r="615" spans="1:22" x14ac:dyDescent="0.25">
      <c r="A615" s="178"/>
      <c r="B615" s="178"/>
      <c r="C615" s="178"/>
      <c r="D615" s="178"/>
      <c r="E615" s="178"/>
      <c r="F615" s="178"/>
      <c r="G615" s="225"/>
      <c r="H615" s="231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</row>
    <row r="616" spans="1:22" x14ac:dyDescent="0.25">
      <c r="A616" s="178"/>
      <c r="B616" s="178"/>
      <c r="C616" s="178"/>
      <c r="D616" s="178"/>
      <c r="E616" s="178"/>
      <c r="F616" s="178"/>
      <c r="G616" s="225"/>
      <c r="H616" s="231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</row>
    <row r="617" spans="1:22" x14ac:dyDescent="0.25">
      <c r="A617" s="178"/>
      <c r="B617" s="178"/>
      <c r="C617" s="178"/>
      <c r="D617" s="178"/>
      <c r="E617" s="178"/>
      <c r="F617" s="178"/>
      <c r="G617" s="225"/>
      <c r="H617" s="231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</row>
    <row r="618" spans="1:22" x14ac:dyDescent="0.25">
      <c r="A618" s="178"/>
      <c r="B618" s="178"/>
      <c r="C618" s="178"/>
      <c r="D618" s="178"/>
      <c r="E618" s="178"/>
      <c r="F618" s="178"/>
      <c r="G618" s="225"/>
      <c r="H618" s="231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</row>
    <row r="619" spans="1:22" x14ac:dyDescent="0.25">
      <c r="A619" s="178"/>
      <c r="B619" s="178"/>
      <c r="C619" s="178"/>
      <c r="D619" s="178"/>
      <c r="E619" s="178"/>
      <c r="F619" s="178"/>
      <c r="G619" s="225"/>
      <c r="H619" s="231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</row>
    <row r="620" spans="1:22" x14ac:dyDescent="0.25">
      <c r="A620" s="178"/>
      <c r="B620" s="178"/>
      <c r="C620" s="178"/>
      <c r="D620" s="178"/>
      <c r="E620" s="178"/>
      <c r="F620" s="178"/>
      <c r="G620" s="225"/>
      <c r="H620" s="231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</row>
    <row r="621" spans="1:22" x14ac:dyDescent="0.25">
      <c r="A621" s="178"/>
      <c r="B621" s="178"/>
      <c r="C621" s="178"/>
      <c r="D621" s="178"/>
      <c r="E621" s="178"/>
      <c r="F621" s="178"/>
      <c r="G621" s="225"/>
      <c r="H621" s="231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</row>
    <row r="622" spans="1:22" x14ac:dyDescent="0.25">
      <c r="A622" s="178"/>
      <c r="B622" s="178"/>
      <c r="C622" s="178"/>
      <c r="D622" s="178"/>
      <c r="E622" s="178"/>
      <c r="F622" s="178"/>
      <c r="G622" s="225"/>
      <c r="H622" s="231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</row>
    <row r="623" spans="1:22" x14ac:dyDescent="0.25">
      <c r="A623" s="178"/>
      <c r="B623" s="178"/>
      <c r="C623" s="178"/>
      <c r="D623" s="178"/>
      <c r="E623" s="178"/>
      <c r="F623" s="178"/>
      <c r="G623" s="225"/>
      <c r="H623" s="231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</row>
    <row r="624" spans="1:22" x14ac:dyDescent="0.25">
      <c r="A624" s="178"/>
      <c r="B624" s="178"/>
      <c r="C624" s="178"/>
      <c r="D624" s="178"/>
      <c r="E624" s="178"/>
      <c r="F624" s="178"/>
      <c r="G624" s="225"/>
      <c r="H624" s="231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</row>
    <row r="625" spans="1:22" x14ac:dyDescent="0.25">
      <c r="A625" s="178"/>
      <c r="B625" s="178"/>
      <c r="C625" s="178"/>
      <c r="D625" s="178"/>
      <c r="E625" s="178"/>
      <c r="F625" s="178"/>
      <c r="G625" s="225"/>
      <c r="H625" s="231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</row>
    <row r="626" spans="1:22" x14ac:dyDescent="0.25">
      <c r="A626" s="178"/>
      <c r="B626" s="178"/>
      <c r="C626" s="178"/>
      <c r="D626" s="178"/>
      <c r="E626" s="178"/>
      <c r="F626" s="178"/>
      <c r="G626" s="225"/>
      <c r="H626" s="231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</row>
    <row r="627" spans="1:22" x14ac:dyDescent="0.25">
      <c r="A627" s="178"/>
      <c r="B627" s="178"/>
      <c r="C627" s="178"/>
      <c r="D627" s="178"/>
      <c r="E627" s="178"/>
      <c r="F627" s="178"/>
      <c r="G627" s="225"/>
      <c r="H627" s="231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</row>
    <row r="628" spans="1:22" x14ac:dyDescent="0.25">
      <c r="A628" s="178"/>
      <c r="B628" s="178"/>
      <c r="C628" s="178"/>
      <c r="D628" s="178"/>
      <c r="E628" s="178"/>
      <c r="F628" s="178"/>
      <c r="G628" s="225"/>
      <c r="H628" s="231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</row>
    <row r="629" spans="1:22" x14ac:dyDescent="0.25">
      <c r="A629" s="178"/>
      <c r="B629" s="178"/>
      <c r="C629" s="178"/>
      <c r="D629" s="178"/>
      <c r="E629" s="178"/>
      <c r="F629" s="178"/>
      <c r="G629" s="225"/>
      <c r="H629" s="231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</row>
    <row r="630" spans="1:22" x14ac:dyDescent="0.25">
      <c r="A630" s="178"/>
      <c r="B630" s="178"/>
      <c r="C630" s="178"/>
      <c r="D630" s="178"/>
      <c r="E630" s="178"/>
      <c r="F630" s="178"/>
      <c r="G630" s="225"/>
      <c r="H630" s="231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</row>
    <row r="631" spans="1:22" x14ac:dyDescent="0.25">
      <c r="A631" s="178"/>
      <c r="B631" s="178"/>
      <c r="C631" s="178"/>
      <c r="D631" s="178"/>
      <c r="E631" s="178"/>
      <c r="F631" s="178"/>
      <c r="G631" s="225"/>
      <c r="H631" s="231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</row>
    <row r="632" spans="1:22" x14ac:dyDescent="0.25">
      <c r="A632" s="178"/>
      <c r="B632" s="178"/>
      <c r="C632" s="178"/>
      <c r="D632" s="178"/>
      <c r="E632" s="178"/>
      <c r="F632" s="178"/>
      <c r="G632" s="225"/>
      <c r="H632" s="231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</row>
    <row r="633" spans="1:22" x14ac:dyDescent="0.25">
      <c r="A633" s="178"/>
      <c r="B633" s="178"/>
      <c r="C633" s="178"/>
      <c r="D633" s="178"/>
      <c r="E633" s="178"/>
      <c r="F633" s="178"/>
      <c r="G633" s="225"/>
      <c r="H633" s="231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</row>
    <row r="634" spans="1:22" x14ac:dyDescent="0.25">
      <c r="A634" s="178"/>
      <c r="B634" s="178"/>
      <c r="C634" s="178"/>
      <c r="D634" s="178"/>
      <c r="E634" s="178"/>
      <c r="F634" s="178"/>
      <c r="G634" s="225"/>
      <c r="H634" s="231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</row>
    <row r="635" spans="1:22" x14ac:dyDescent="0.25">
      <c r="A635" s="178"/>
      <c r="B635" s="178"/>
      <c r="C635" s="178"/>
      <c r="D635" s="178"/>
      <c r="E635" s="178"/>
      <c r="F635" s="178"/>
      <c r="G635" s="225"/>
      <c r="H635" s="231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</row>
    <row r="636" spans="1:22" x14ac:dyDescent="0.25">
      <c r="A636" s="178"/>
      <c r="B636" s="178"/>
      <c r="C636" s="178"/>
      <c r="D636" s="178"/>
      <c r="E636" s="178"/>
      <c r="F636" s="178"/>
      <c r="G636" s="225"/>
      <c r="H636" s="231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</row>
    <row r="637" spans="1:22" x14ac:dyDescent="0.25">
      <c r="A637" s="178"/>
      <c r="B637" s="178"/>
      <c r="C637" s="178"/>
      <c r="D637" s="178"/>
      <c r="E637" s="178"/>
      <c r="F637" s="178"/>
      <c r="G637" s="225"/>
      <c r="H637" s="231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</row>
    <row r="638" spans="1:22" x14ac:dyDescent="0.25">
      <c r="A638" s="178"/>
      <c r="B638" s="178"/>
      <c r="C638" s="178"/>
      <c r="D638" s="178"/>
      <c r="E638" s="178"/>
      <c r="F638" s="178"/>
      <c r="G638" s="225"/>
      <c r="H638" s="231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</row>
    <row r="639" spans="1:22" x14ac:dyDescent="0.25">
      <c r="A639" s="178"/>
      <c r="B639" s="178"/>
      <c r="C639" s="178"/>
      <c r="D639" s="178"/>
      <c r="E639" s="178"/>
      <c r="F639" s="178"/>
      <c r="G639" s="225"/>
      <c r="H639" s="231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</row>
    <row r="640" spans="1:22" x14ac:dyDescent="0.25">
      <c r="A640" s="178"/>
      <c r="B640" s="178"/>
      <c r="C640" s="178"/>
      <c r="D640" s="178"/>
      <c r="E640" s="178"/>
      <c r="F640" s="178"/>
      <c r="G640" s="225"/>
      <c r="H640" s="231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</row>
    <row r="641" spans="1:22" x14ac:dyDescent="0.25">
      <c r="A641" s="178"/>
      <c r="B641" s="178"/>
      <c r="C641" s="178"/>
      <c r="D641" s="178"/>
      <c r="E641" s="178"/>
      <c r="F641" s="178"/>
      <c r="G641" s="225"/>
      <c r="H641" s="231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</row>
    <row r="642" spans="1:22" x14ac:dyDescent="0.25">
      <c r="A642" s="178"/>
      <c r="B642" s="178"/>
      <c r="C642" s="178"/>
      <c r="D642" s="178"/>
      <c r="E642" s="178"/>
      <c r="F642" s="178"/>
      <c r="G642" s="225"/>
      <c r="H642" s="231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</row>
    <row r="643" spans="1:22" x14ac:dyDescent="0.25">
      <c r="A643" s="178"/>
      <c r="B643" s="178"/>
      <c r="C643" s="178"/>
      <c r="D643" s="178"/>
      <c r="E643" s="178"/>
      <c r="F643" s="178"/>
      <c r="G643" s="225"/>
      <c r="H643" s="231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</row>
    <row r="644" spans="1:22" x14ac:dyDescent="0.25">
      <c r="A644" s="178"/>
      <c r="B644" s="178"/>
      <c r="C644" s="178"/>
      <c r="D644" s="178"/>
      <c r="E644" s="178"/>
      <c r="F644" s="178"/>
      <c r="G644" s="225"/>
      <c r="H644" s="231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</row>
    <row r="645" spans="1:22" x14ac:dyDescent="0.25">
      <c r="A645" s="178"/>
      <c r="B645" s="178"/>
      <c r="C645" s="178"/>
      <c r="D645" s="178"/>
      <c r="E645" s="178"/>
      <c r="F645" s="178"/>
      <c r="G645" s="225"/>
      <c r="H645" s="231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</row>
    <row r="646" spans="1:22" x14ac:dyDescent="0.25">
      <c r="A646" s="178"/>
      <c r="B646" s="178"/>
      <c r="C646" s="178"/>
      <c r="D646" s="178"/>
      <c r="E646" s="178"/>
      <c r="F646" s="178"/>
      <c r="G646" s="225"/>
      <c r="H646" s="231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</row>
    <row r="647" spans="1:22" x14ac:dyDescent="0.25">
      <c r="A647" s="178"/>
      <c r="B647" s="178"/>
      <c r="C647" s="178"/>
      <c r="D647" s="178"/>
      <c r="E647" s="178"/>
      <c r="F647" s="178"/>
      <c r="G647" s="225"/>
      <c r="H647" s="231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</row>
    <row r="648" spans="1:22" x14ac:dyDescent="0.25">
      <c r="A648" s="178"/>
      <c r="B648" s="178"/>
      <c r="C648" s="178"/>
      <c r="D648" s="178"/>
      <c r="E648" s="178"/>
      <c r="F648" s="178"/>
      <c r="G648" s="225"/>
      <c r="H648" s="231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</row>
    <row r="649" spans="1:22" x14ac:dyDescent="0.25">
      <c r="A649" s="178"/>
      <c r="B649" s="178"/>
      <c r="C649" s="178"/>
      <c r="D649" s="178"/>
      <c r="E649" s="178"/>
      <c r="F649" s="178"/>
      <c r="G649" s="225"/>
      <c r="H649" s="231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</row>
    <row r="650" spans="1:22" x14ac:dyDescent="0.25">
      <c r="A650" s="178"/>
      <c r="B650" s="178"/>
      <c r="C650" s="178"/>
      <c r="D650" s="178"/>
      <c r="E650" s="178"/>
      <c r="F650" s="178"/>
      <c r="G650" s="225"/>
      <c r="H650" s="231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</row>
    <row r="651" spans="1:22" x14ac:dyDescent="0.25">
      <c r="A651" s="178"/>
      <c r="B651" s="178"/>
      <c r="C651" s="178"/>
      <c r="D651" s="178"/>
      <c r="E651" s="178"/>
      <c r="F651" s="178"/>
      <c r="G651" s="225"/>
      <c r="H651" s="231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</row>
    <row r="652" spans="1:22" x14ac:dyDescent="0.25">
      <c r="A652" s="178"/>
      <c r="B652" s="178"/>
      <c r="C652" s="178"/>
      <c r="D652" s="178"/>
      <c r="E652" s="178"/>
      <c r="F652" s="178"/>
      <c r="G652" s="225"/>
      <c r="H652" s="231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</row>
    <row r="653" spans="1:22" x14ac:dyDescent="0.25">
      <c r="A653" s="178"/>
      <c r="B653" s="178"/>
      <c r="C653" s="178"/>
      <c r="D653" s="178"/>
      <c r="E653" s="178"/>
      <c r="F653" s="178"/>
      <c r="G653" s="225"/>
      <c r="H653" s="231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</row>
    <row r="654" spans="1:22" x14ac:dyDescent="0.25">
      <c r="A654" s="178"/>
      <c r="B654" s="178"/>
      <c r="C654" s="178"/>
      <c r="D654" s="178"/>
      <c r="E654" s="178"/>
      <c r="F654" s="178"/>
      <c r="G654" s="225"/>
      <c r="H654" s="231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</row>
    <row r="655" spans="1:22" x14ac:dyDescent="0.25">
      <c r="A655" s="178"/>
      <c r="B655" s="178"/>
      <c r="C655" s="178"/>
      <c r="D655" s="178"/>
      <c r="E655" s="178"/>
      <c r="F655" s="178"/>
      <c r="G655" s="225"/>
      <c r="H655" s="231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</row>
    <row r="656" spans="1:22" x14ac:dyDescent="0.25">
      <c r="A656" s="178"/>
      <c r="B656" s="178"/>
      <c r="C656" s="178"/>
      <c r="D656" s="178"/>
      <c r="E656" s="178"/>
      <c r="F656" s="178"/>
      <c r="G656" s="225"/>
      <c r="H656" s="231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</row>
    <row r="657" spans="1:22" x14ac:dyDescent="0.25">
      <c r="A657" s="178"/>
      <c r="B657" s="178"/>
      <c r="C657" s="178"/>
      <c r="D657" s="178"/>
      <c r="E657" s="178"/>
      <c r="F657" s="178"/>
      <c r="G657" s="225"/>
      <c r="H657" s="231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</row>
    <row r="658" spans="1:22" x14ac:dyDescent="0.25">
      <c r="A658" s="178"/>
      <c r="B658" s="178"/>
      <c r="C658" s="178"/>
      <c r="D658" s="178"/>
      <c r="E658" s="178"/>
      <c r="F658" s="178"/>
      <c r="G658" s="225"/>
      <c r="H658" s="231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</row>
    <row r="659" spans="1:22" x14ac:dyDescent="0.25">
      <c r="A659" s="178"/>
      <c r="B659" s="178"/>
      <c r="C659" s="178"/>
      <c r="D659" s="178"/>
      <c r="E659" s="178"/>
      <c r="F659" s="178"/>
      <c r="G659" s="225"/>
      <c r="H659" s="231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</row>
    <row r="660" spans="1:22" x14ac:dyDescent="0.25">
      <c r="A660" s="178"/>
      <c r="B660" s="178"/>
      <c r="C660" s="178"/>
      <c r="D660" s="178"/>
      <c r="E660" s="178"/>
      <c r="F660" s="178"/>
      <c r="G660" s="225"/>
      <c r="H660" s="231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</row>
    <row r="661" spans="1:22" x14ac:dyDescent="0.25">
      <c r="A661" s="178"/>
      <c r="B661" s="178"/>
      <c r="C661" s="178"/>
      <c r="D661" s="178"/>
      <c r="E661" s="178"/>
      <c r="F661" s="178"/>
      <c r="G661" s="225"/>
      <c r="H661" s="231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</row>
    <row r="662" spans="1:22" x14ac:dyDescent="0.25">
      <c r="A662" s="178"/>
      <c r="B662" s="178"/>
      <c r="C662" s="178"/>
      <c r="D662" s="178"/>
      <c r="E662" s="178"/>
      <c r="F662" s="178"/>
      <c r="G662" s="225"/>
      <c r="H662" s="231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</row>
    <row r="663" spans="1:22" x14ac:dyDescent="0.25">
      <c r="A663" s="178"/>
      <c r="B663" s="178"/>
      <c r="C663" s="178"/>
      <c r="D663" s="178"/>
      <c r="E663" s="178"/>
      <c r="F663" s="178"/>
      <c r="G663" s="225"/>
      <c r="H663" s="231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</row>
    <row r="664" spans="1:22" x14ac:dyDescent="0.25">
      <c r="A664" s="178"/>
      <c r="B664" s="178"/>
      <c r="C664" s="178"/>
      <c r="D664" s="178"/>
      <c r="E664" s="178"/>
      <c r="F664" s="178"/>
      <c r="G664" s="225"/>
      <c r="H664" s="231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</row>
    <row r="665" spans="1:22" x14ac:dyDescent="0.25">
      <c r="A665" s="178"/>
      <c r="B665" s="178"/>
      <c r="C665" s="178"/>
      <c r="D665" s="178"/>
      <c r="E665" s="178"/>
      <c r="F665" s="178"/>
      <c r="G665" s="225"/>
      <c r="H665" s="231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</row>
    <row r="666" spans="1:22" x14ac:dyDescent="0.25">
      <c r="A666" s="178"/>
      <c r="B666" s="178"/>
      <c r="C666" s="178"/>
      <c r="D666" s="178"/>
      <c r="E666" s="178"/>
      <c r="F666" s="178"/>
      <c r="G666" s="225"/>
      <c r="H666" s="231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</row>
    <row r="667" spans="1:22" x14ac:dyDescent="0.25">
      <c r="A667" s="178"/>
      <c r="B667" s="178"/>
      <c r="C667" s="178"/>
      <c r="D667" s="178"/>
      <c r="E667" s="178"/>
      <c r="F667" s="178"/>
      <c r="G667" s="225"/>
      <c r="H667" s="231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</row>
    <row r="668" spans="1:22" x14ac:dyDescent="0.25">
      <c r="A668" s="178"/>
      <c r="B668" s="178"/>
      <c r="C668" s="178"/>
      <c r="D668" s="178"/>
      <c r="E668" s="178"/>
      <c r="F668" s="178"/>
      <c r="G668" s="225"/>
      <c r="H668" s="231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</row>
    <row r="669" spans="1:22" x14ac:dyDescent="0.25">
      <c r="A669" s="178"/>
      <c r="B669" s="178"/>
      <c r="C669" s="178"/>
      <c r="D669" s="178"/>
      <c r="E669" s="178"/>
      <c r="F669" s="178"/>
      <c r="G669" s="225"/>
      <c r="H669" s="231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</row>
    <row r="670" spans="1:22" x14ac:dyDescent="0.25">
      <c r="A670" s="178"/>
      <c r="B670" s="178"/>
      <c r="C670" s="178"/>
      <c r="D670" s="178"/>
      <c r="E670" s="178"/>
      <c r="F670" s="178"/>
      <c r="G670" s="225"/>
      <c r="H670" s="231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</row>
    <row r="671" spans="1:22" x14ac:dyDescent="0.25">
      <c r="A671" s="178"/>
      <c r="B671" s="178"/>
      <c r="C671" s="178"/>
      <c r="D671" s="178"/>
      <c r="E671" s="178"/>
      <c r="F671" s="178"/>
      <c r="G671" s="225"/>
      <c r="H671" s="231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</row>
    <row r="672" spans="1:22" x14ac:dyDescent="0.25">
      <c r="A672" s="178"/>
      <c r="B672" s="178"/>
      <c r="C672" s="178"/>
      <c r="D672" s="178"/>
      <c r="E672" s="178"/>
      <c r="F672" s="178"/>
      <c r="G672" s="225"/>
      <c r="H672" s="231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</row>
    <row r="673" spans="1:22" x14ac:dyDescent="0.25">
      <c r="A673" s="178"/>
      <c r="B673" s="178"/>
      <c r="C673" s="178"/>
      <c r="D673" s="178"/>
      <c r="E673" s="178"/>
      <c r="F673" s="178"/>
      <c r="G673" s="225"/>
      <c r="H673" s="231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</row>
    <row r="674" spans="1:22" x14ac:dyDescent="0.25">
      <c r="A674" s="178"/>
      <c r="B674" s="178"/>
      <c r="C674" s="178"/>
      <c r="D674" s="178"/>
      <c r="E674" s="178"/>
      <c r="F674" s="178"/>
      <c r="G674" s="225"/>
      <c r="H674" s="231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</row>
    <row r="675" spans="1:22" x14ac:dyDescent="0.25">
      <c r="A675" s="178"/>
      <c r="B675" s="178"/>
      <c r="C675" s="178"/>
      <c r="D675" s="178"/>
      <c r="E675" s="178"/>
      <c r="F675" s="178"/>
      <c r="G675" s="225"/>
      <c r="H675" s="231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</row>
    <row r="676" spans="1:22" x14ac:dyDescent="0.25">
      <c r="A676" s="178"/>
      <c r="B676" s="178"/>
      <c r="C676" s="178"/>
      <c r="D676" s="178"/>
      <c r="E676" s="178"/>
      <c r="F676" s="178"/>
      <c r="G676" s="225"/>
      <c r="H676" s="231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</row>
    <row r="677" spans="1:22" x14ac:dyDescent="0.25">
      <c r="A677" s="178"/>
      <c r="B677" s="178"/>
      <c r="C677" s="178"/>
      <c r="D677" s="178"/>
      <c r="E677" s="178"/>
      <c r="F677" s="178"/>
      <c r="G677" s="225"/>
      <c r="H677" s="231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</row>
    <row r="678" spans="1:22" x14ac:dyDescent="0.25">
      <c r="A678" s="178"/>
      <c r="B678" s="178"/>
      <c r="C678" s="178"/>
      <c r="D678" s="178"/>
      <c r="E678" s="178"/>
      <c r="F678" s="178"/>
      <c r="G678" s="225"/>
      <c r="H678" s="231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</row>
    <row r="679" spans="1:22" x14ac:dyDescent="0.25">
      <c r="A679" s="178"/>
      <c r="B679" s="178"/>
      <c r="C679" s="178"/>
      <c r="D679" s="178"/>
      <c r="E679" s="178"/>
      <c r="F679" s="178"/>
      <c r="G679" s="225"/>
      <c r="H679" s="231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</row>
    <row r="680" spans="1:22" x14ac:dyDescent="0.25">
      <c r="A680" s="178"/>
      <c r="B680" s="178"/>
      <c r="C680" s="178"/>
      <c r="D680" s="178"/>
      <c r="E680" s="178"/>
      <c r="F680" s="178"/>
      <c r="G680" s="225"/>
      <c r="H680" s="231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</row>
    <row r="681" spans="1:22" x14ac:dyDescent="0.25">
      <c r="A681" s="178"/>
      <c r="B681" s="178"/>
      <c r="C681" s="178"/>
      <c r="D681" s="178"/>
      <c r="E681" s="178"/>
      <c r="F681" s="178"/>
      <c r="G681" s="225"/>
      <c r="H681" s="231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</row>
    <row r="682" spans="1:22" x14ac:dyDescent="0.25">
      <c r="A682" s="178"/>
      <c r="B682" s="178"/>
      <c r="C682" s="178"/>
      <c r="D682" s="178"/>
      <c r="E682" s="178"/>
      <c r="F682" s="178"/>
      <c r="G682" s="225"/>
      <c r="H682" s="231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</row>
    <row r="683" spans="1:22" x14ac:dyDescent="0.25">
      <c r="A683" s="178"/>
      <c r="B683" s="178"/>
      <c r="C683" s="178"/>
      <c r="D683" s="178"/>
      <c r="E683" s="178"/>
      <c r="F683" s="178"/>
      <c r="G683" s="225"/>
      <c r="H683" s="231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</row>
    <row r="684" spans="1:22" x14ac:dyDescent="0.25">
      <c r="A684" s="178"/>
      <c r="B684" s="178"/>
      <c r="C684" s="178"/>
      <c r="D684" s="178"/>
      <c r="E684" s="178"/>
      <c r="F684" s="178"/>
      <c r="G684" s="225"/>
      <c r="H684" s="231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</row>
    <row r="685" spans="1:22" x14ac:dyDescent="0.25">
      <c r="A685" s="178"/>
      <c r="B685" s="178"/>
      <c r="C685" s="178"/>
      <c r="D685" s="178"/>
      <c r="E685" s="178"/>
      <c r="F685" s="178"/>
      <c r="G685" s="225"/>
      <c r="H685" s="231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</row>
    <row r="686" spans="1:22" x14ac:dyDescent="0.25">
      <c r="A686" s="178"/>
      <c r="B686" s="178"/>
      <c r="C686" s="178"/>
      <c r="D686" s="178"/>
      <c r="E686" s="178"/>
      <c r="F686" s="178"/>
      <c r="G686" s="225"/>
      <c r="H686" s="231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</row>
    <row r="687" spans="1:22" x14ac:dyDescent="0.25">
      <c r="A687" s="178"/>
      <c r="B687" s="178"/>
      <c r="C687" s="178"/>
      <c r="D687" s="178"/>
      <c r="E687" s="178"/>
      <c r="F687" s="178"/>
      <c r="G687" s="225"/>
      <c r="H687" s="231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</row>
    <row r="688" spans="1:22" x14ac:dyDescent="0.25">
      <c r="A688" s="178"/>
      <c r="B688" s="178"/>
      <c r="C688" s="178"/>
      <c r="D688" s="178"/>
      <c r="E688" s="178"/>
      <c r="F688" s="178"/>
      <c r="G688" s="225"/>
      <c r="H688" s="231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</row>
    <row r="689" spans="1:22" x14ac:dyDescent="0.25">
      <c r="A689" s="178"/>
      <c r="B689" s="178"/>
      <c r="C689" s="178"/>
      <c r="D689" s="178"/>
      <c r="E689" s="178"/>
      <c r="F689" s="178"/>
      <c r="G689" s="225"/>
      <c r="H689" s="231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</row>
    <row r="690" spans="1:22" x14ac:dyDescent="0.25">
      <c r="A690" s="178"/>
      <c r="B690" s="178"/>
      <c r="C690" s="178"/>
      <c r="D690" s="178"/>
      <c r="E690" s="178"/>
      <c r="F690" s="178"/>
      <c r="G690" s="225"/>
      <c r="H690" s="231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</row>
    <row r="691" spans="1:22" x14ac:dyDescent="0.25">
      <c r="A691" s="178"/>
      <c r="B691" s="178"/>
      <c r="C691" s="178"/>
      <c r="D691" s="178"/>
      <c r="E691" s="178"/>
      <c r="F691" s="178"/>
      <c r="G691" s="225"/>
      <c r="H691" s="231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</row>
    <row r="692" spans="1:22" x14ac:dyDescent="0.25">
      <c r="A692" s="178"/>
      <c r="B692" s="178"/>
      <c r="C692" s="178"/>
      <c r="D692" s="178"/>
      <c r="E692" s="178"/>
      <c r="F692" s="178"/>
      <c r="G692" s="225"/>
      <c r="H692" s="231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</row>
    <row r="693" spans="1:22" x14ac:dyDescent="0.25">
      <c r="A693" s="178"/>
      <c r="B693" s="178"/>
      <c r="C693" s="178"/>
      <c r="D693" s="178"/>
      <c r="E693" s="178"/>
      <c r="F693" s="178"/>
      <c r="G693" s="225"/>
      <c r="H693" s="231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</row>
    <row r="694" spans="1:22" x14ac:dyDescent="0.25">
      <c r="A694" s="178"/>
      <c r="B694" s="178"/>
      <c r="C694" s="178"/>
      <c r="D694" s="178"/>
      <c r="E694" s="178"/>
      <c r="F694" s="178"/>
      <c r="G694" s="225"/>
      <c r="H694" s="231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</row>
    <row r="695" spans="1:22" x14ac:dyDescent="0.25">
      <c r="A695" s="178"/>
      <c r="B695" s="178"/>
      <c r="C695" s="178"/>
      <c r="D695" s="178"/>
      <c r="E695" s="178"/>
      <c r="F695" s="178"/>
      <c r="G695" s="225"/>
      <c r="H695" s="231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</row>
    <row r="696" spans="1:22" x14ac:dyDescent="0.25">
      <c r="A696" s="178"/>
      <c r="B696" s="178"/>
      <c r="C696" s="178"/>
      <c r="D696" s="178"/>
      <c r="E696" s="178"/>
      <c r="F696" s="178"/>
      <c r="G696" s="225"/>
      <c r="H696" s="231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</row>
    <row r="697" spans="1:22" x14ac:dyDescent="0.25">
      <c r="A697" s="178"/>
      <c r="B697" s="178"/>
      <c r="C697" s="178"/>
      <c r="D697" s="178"/>
      <c r="E697" s="178"/>
      <c r="F697" s="178"/>
      <c r="G697" s="225"/>
      <c r="H697" s="231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</row>
    <row r="698" spans="1:22" x14ac:dyDescent="0.25">
      <c r="A698" s="178"/>
      <c r="B698" s="178"/>
      <c r="C698" s="178"/>
      <c r="D698" s="178"/>
      <c r="E698" s="178"/>
      <c r="F698" s="178"/>
      <c r="G698" s="225"/>
      <c r="H698" s="231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</row>
    <row r="699" spans="1:22" x14ac:dyDescent="0.25">
      <c r="A699" s="178"/>
      <c r="B699" s="178"/>
      <c r="C699" s="178"/>
      <c r="D699" s="178"/>
      <c r="E699" s="178"/>
      <c r="F699" s="178"/>
      <c r="G699" s="225"/>
      <c r="H699" s="231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</row>
    <row r="700" spans="1:22" x14ac:dyDescent="0.25">
      <c r="A700" s="178"/>
      <c r="B700" s="178"/>
      <c r="C700" s="178"/>
      <c r="D700" s="178"/>
      <c r="E700" s="178"/>
      <c r="F700" s="178"/>
      <c r="G700" s="225"/>
      <c r="H700" s="231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</row>
    <row r="701" spans="1:22" x14ac:dyDescent="0.25">
      <c r="A701" s="178"/>
      <c r="B701" s="178"/>
      <c r="C701" s="178"/>
      <c r="D701" s="178"/>
      <c r="E701" s="178"/>
      <c r="F701" s="178"/>
      <c r="G701" s="225"/>
      <c r="H701" s="231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</row>
    <row r="702" spans="1:22" x14ac:dyDescent="0.25">
      <c r="A702" s="178"/>
      <c r="B702" s="178"/>
      <c r="C702" s="178"/>
      <c r="D702" s="178"/>
      <c r="E702" s="178"/>
      <c r="F702" s="178"/>
      <c r="G702" s="225"/>
      <c r="H702" s="231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</row>
    <row r="703" spans="1:22" x14ac:dyDescent="0.25">
      <c r="A703" s="178"/>
      <c r="B703" s="178"/>
      <c r="C703" s="178"/>
      <c r="D703" s="178"/>
      <c r="E703" s="178"/>
      <c r="F703" s="178"/>
      <c r="G703" s="225"/>
      <c r="H703" s="231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</row>
    <row r="704" spans="1:22" x14ac:dyDescent="0.25">
      <c r="A704" s="178"/>
      <c r="B704" s="178"/>
      <c r="C704" s="178"/>
      <c r="D704" s="178"/>
      <c r="E704" s="178"/>
      <c r="F704" s="178"/>
      <c r="G704" s="225"/>
      <c r="H704" s="231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</row>
    <row r="705" spans="1:22" x14ac:dyDescent="0.25">
      <c r="A705" s="178"/>
      <c r="B705" s="178"/>
      <c r="C705" s="178"/>
      <c r="D705" s="178"/>
      <c r="E705" s="178"/>
      <c r="F705" s="178"/>
      <c r="G705" s="225"/>
      <c r="H705" s="231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</row>
    <row r="706" spans="1:22" x14ac:dyDescent="0.25">
      <c r="A706" s="178"/>
      <c r="B706" s="178"/>
      <c r="C706" s="178"/>
      <c r="D706" s="178"/>
      <c r="E706" s="178"/>
      <c r="F706" s="178"/>
      <c r="G706" s="225"/>
      <c r="H706" s="231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</row>
    <row r="707" spans="1:22" x14ac:dyDescent="0.25">
      <c r="A707" s="178"/>
      <c r="B707" s="178"/>
      <c r="C707" s="178"/>
      <c r="D707" s="178"/>
      <c r="E707" s="178"/>
      <c r="F707" s="178"/>
      <c r="G707" s="225"/>
      <c r="H707" s="231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</row>
    <row r="708" spans="1:22" x14ac:dyDescent="0.25">
      <c r="A708" s="178"/>
      <c r="B708" s="178"/>
      <c r="C708" s="178"/>
      <c r="D708" s="178"/>
      <c r="E708" s="178"/>
      <c r="F708" s="178"/>
      <c r="G708" s="225"/>
      <c r="H708" s="231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</row>
    <row r="709" spans="1:22" x14ac:dyDescent="0.25">
      <c r="A709" s="178"/>
      <c r="B709" s="178"/>
      <c r="C709" s="178"/>
      <c r="D709" s="178"/>
      <c r="E709" s="178"/>
      <c r="F709" s="178"/>
      <c r="G709" s="225"/>
      <c r="H709" s="231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</row>
    <row r="710" spans="1:22" x14ac:dyDescent="0.25">
      <c r="A710" s="178"/>
      <c r="B710" s="178"/>
      <c r="C710" s="178"/>
      <c r="D710" s="178"/>
      <c r="E710" s="178"/>
      <c r="F710" s="178"/>
      <c r="G710" s="225"/>
      <c r="H710" s="231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</row>
    <row r="711" spans="1:22" x14ac:dyDescent="0.25">
      <c r="A711" s="178"/>
      <c r="B711" s="178"/>
      <c r="C711" s="178"/>
      <c r="D711" s="178"/>
      <c r="E711" s="178"/>
      <c r="F711" s="178"/>
      <c r="G711" s="225"/>
      <c r="H711" s="231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</row>
    <row r="712" spans="1:22" x14ac:dyDescent="0.25">
      <c r="A712" s="178"/>
      <c r="B712" s="178"/>
      <c r="C712" s="178"/>
      <c r="D712" s="178"/>
      <c r="E712" s="178"/>
      <c r="F712" s="178"/>
      <c r="G712" s="225"/>
      <c r="H712" s="231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</row>
    <row r="713" spans="1:22" x14ac:dyDescent="0.25">
      <c r="A713" s="178"/>
      <c r="B713" s="178"/>
      <c r="C713" s="178"/>
      <c r="D713" s="178"/>
      <c r="E713" s="178"/>
      <c r="F713" s="178"/>
      <c r="G713" s="225"/>
      <c r="H713" s="231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</row>
    <row r="714" spans="1:22" x14ac:dyDescent="0.25">
      <c r="A714" s="178"/>
      <c r="B714" s="178"/>
      <c r="C714" s="178"/>
      <c r="D714" s="178"/>
      <c r="E714" s="178"/>
      <c r="F714" s="178"/>
      <c r="G714" s="225"/>
      <c r="H714" s="231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</row>
    <row r="715" spans="1:22" x14ac:dyDescent="0.25">
      <c r="A715" s="178"/>
      <c r="B715" s="178"/>
      <c r="C715" s="178"/>
      <c r="D715" s="178"/>
      <c r="E715" s="178"/>
      <c r="F715" s="178"/>
      <c r="G715" s="225"/>
      <c r="H715" s="231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</row>
    <row r="716" spans="1:22" x14ac:dyDescent="0.25">
      <c r="A716" s="178"/>
      <c r="B716" s="178"/>
      <c r="C716" s="178"/>
      <c r="D716" s="178"/>
      <c r="E716" s="178"/>
      <c r="F716" s="178"/>
      <c r="G716" s="225"/>
      <c r="H716" s="231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</row>
    <row r="717" spans="1:22" x14ac:dyDescent="0.25">
      <c r="A717" s="178"/>
      <c r="B717" s="178"/>
      <c r="C717" s="178"/>
      <c r="D717" s="178"/>
      <c r="E717" s="178"/>
      <c r="F717" s="178"/>
      <c r="G717" s="225"/>
      <c r="H717" s="231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</row>
    <row r="718" spans="1:22" x14ac:dyDescent="0.25">
      <c r="A718" s="178"/>
      <c r="B718" s="178"/>
      <c r="C718" s="178"/>
      <c r="D718" s="178"/>
      <c r="E718" s="178"/>
      <c r="F718" s="178"/>
      <c r="G718" s="225"/>
      <c r="H718" s="231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</row>
    <row r="719" spans="1:22" x14ac:dyDescent="0.25">
      <c r="A719" s="178"/>
      <c r="B719" s="178"/>
      <c r="C719" s="178"/>
      <c r="D719" s="178"/>
      <c r="E719" s="178"/>
      <c r="F719" s="178"/>
      <c r="G719" s="225"/>
      <c r="H719" s="231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</row>
    <row r="720" spans="1:22" x14ac:dyDescent="0.25">
      <c r="A720" s="178"/>
      <c r="B720" s="178"/>
      <c r="C720" s="178"/>
      <c r="D720" s="178"/>
      <c r="E720" s="178"/>
      <c r="F720" s="178"/>
      <c r="G720" s="225"/>
      <c r="H720" s="231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</row>
    <row r="721" spans="1:22" x14ac:dyDescent="0.25">
      <c r="A721" s="178"/>
      <c r="B721" s="178"/>
      <c r="C721" s="178"/>
      <c r="D721" s="178"/>
      <c r="E721" s="178"/>
      <c r="F721" s="178"/>
      <c r="G721" s="225"/>
      <c r="H721" s="231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</row>
    <row r="722" spans="1:22" x14ac:dyDescent="0.25">
      <c r="A722" s="178"/>
      <c r="B722" s="178"/>
      <c r="C722" s="178"/>
      <c r="D722" s="178"/>
      <c r="E722" s="178"/>
      <c r="F722" s="178"/>
      <c r="G722" s="225"/>
      <c r="H722" s="231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</row>
    <row r="723" spans="1:22" x14ac:dyDescent="0.25">
      <c r="A723" s="178"/>
      <c r="B723" s="178"/>
      <c r="C723" s="178"/>
      <c r="D723" s="178"/>
      <c r="E723" s="178"/>
      <c r="F723" s="178"/>
      <c r="G723" s="225"/>
      <c r="H723" s="231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</row>
    <row r="724" spans="1:22" x14ac:dyDescent="0.25">
      <c r="A724" s="178"/>
      <c r="B724" s="178"/>
      <c r="C724" s="178"/>
      <c r="D724" s="178"/>
      <c r="E724" s="178"/>
      <c r="F724" s="178"/>
      <c r="G724" s="225"/>
      <c r="H724" s="231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</row>
    <row r="725" spans="1:22" x14ac:dyDescent="0.25">
      <c r="A725" s="178"/>
      <c r="B725" s="178"/>
      <c r="C725" s="178"/>
      <c r="D725" s="178"/>
      <c r="E725" s="178"/>
      <c r="F725" s="178"/>
      <c r="G725" s="225"/>
      <c r="H725" s="231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</row>
    <row r="726" spans="1:22" x14ac:dyDescent="0.25">
      <c r="A726" s="178"/>
      <c r="B726" s="178"/>
      <c r="C726" s="178"/>
      <c r="D726" s="178"/>
      <c r="E726" s="178"/>
      <c r="F726" s="178"/>
      <c r="G726" s="225"/>
      <c r="H726" s="231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</row>
    <row r="727" spans="1:22" x14ac:dyDescent="0.25">
      <c r="A727" s="178"/>
      <c r="B727" s="178"/>
      <c r="C727" s="178"/>
      <c r="D727" s="178"/>
      <c r="E727" s="178"/>
      <c r="F727" s="178"/>
      <c r="G727" s="225"/>
      <c r="H727" s="231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</row>
    <row r="728" spans="1:22" x14ac:dyDescent="0.25">
      <c r="A728" s="178"/>
      <c r="B728" s="178"/>
      <c r="C728" s="178"/>
      <c r="D728" s="178"/>
      <c r="E728" s="178"/>
      <c r="F728" s="178"/>
      <c r="G728" s="225"/>
      <c r="H728" s="231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</row>
    <row r="729" spans="1:22" x14ac:dyDescent="0.25">
      <c r="A729" s="178"/>
      <c r="B729" s="178"/>
      <c r="C729" s="178"/>
      <c r="D729" s="178"/>
      <c r="E729" s="178"/>
      <c r="F729" s="178"/>
      <c r="G729" s="225"/>
      <c r="H729" s="231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</row>
    <row r="730" spans="1:22" x14ac:dyDescent="0.25">
      <c r="A730" s="178"/>
      <c r="B730" s="178"/>
      <c r="C730" s="178"/>
      <c r="D730" s="178"/>
      <c r="E730" s="178"/>
      <c r="F730" s="178"/>
      <c r="G730" s="225"/>
      <c r="H730" s="231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</row>
    <row r="731" spans="1:22" x14ac:dyDescent="0.25">
      <c r="A731" s="178"/>
      <c r="B731" s="178"/>
      <c r="C731" s="178"/>
      <c r="D731" s="178"/>
      <c r="E731" s="178"/>
      <c r="F731" s="178"/>
      <c r="G731" s="225"/>
      <c r="H731" s="231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</row>
    <row r="732" spans="1:22" x14ac:dyDescent="0.25">
      <c r="A732" s="178"/>
      <c r="B732" s="178"/>
      <c r="C732" s="178"/>
      <c r="D732" s="178"/>
      <c r="E732" s="178"/>
      <c r="F732" s="178"/>
      <c r="G732" s="225"/>
      <c r="H732" s="231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</row>
    <row r="733" spans="1:22" x14ac:dyDescent="0.25">
      <c r="A733" s="178"/>
      <c r="B733" s="178"/>
      <c r="C733" s="178"/>
      <c r="D733" s="178"/>
      <c r="E733" s="178"/>
      <c r="F733" s="178"/>
      <c r="G733" s="225"/>
      <c r="H733" s="231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</row>
    <row r="734" spans="1:22" x14ac:dyDescent="0.25">
      <c r="A734" s="178"/>
      <c r="B734" s="178"/>
      <c r="C734" s="178"/>
      <c r="D734" s="178"/>
      <c r="E734" s="178"/>
      <c r="F734" s="178"/>
      <c r="G734" s="225"/>
      <c r="H734" s="231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</row>
    <row r="735" spans="1:22" x14ac:dyDescent="0.25">
      <c r="A735" s="178"/>
      <c r="B735" s="178"/>
      <c r="C735" s="178"/>
      <c r="D735" s="178"/>
      <c r="E735" s="178"/>
      <c r="F735" s="178"/>
      <c r="G735" s="225"/>
      <c r="H735" s="231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</row>
    <row r="736" spans="1:22" x14ac:dyDescent="0.25">
      <c r="A736" s="178"/>
      <c r="B736" s="178"/>
      <c r="C736" s="178"/>
      <c r="D736" s="178"/>
      <c r="E736" s="178"/>
      <c r="F736" s="178"/>
      <c r="G736" s="225"/>
      <c r="H736" s="231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</row>
    <row r="737" spans="1:22" x14ac:dyDescent="0.25">
      <c r="A737" s="178"/>
      <c r="B737" s="178"/>
      <c r="C737" s="178"/>
      <c r="D737" s="178"/>
      <c r="E737" s="178"/>
      <c r="F737" s="178"/>
      <c r="G737" s="225"/>
      <c r="H737" s="231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</row>
    <row r="738" spans="1:22" x14ac:dyDescent="0.25">
      <c r="A738" s="178"/>
      <c r="B738" s="178"/>
      <c r="C738" s="178"/>
      <c r="D738" s="178"/>
      <c r="E738" s="178"/>
      <c r="F738" s="178"/>
      <c r="G738" s="225"/>
      <c r="H738" s="231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</row>
    <row r="739" spans="1:22" x14ac:dyDescent="0.25">
      <c r="A739" s="178"/>
      <c r="B739" s="178"/>
      <c r="C739" s="178"/>
      <c r="D739" s="178"/>
      <c r="E739" s="178"/>
      <c r="F739" s="178"/>
      <c r="G739" s="225"/>
      <c r="H739" s="231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</row>
    <row r="740" spans="1:22" x14ac:dyDescent="0.25">
      <c r="A740" s="178"/>
      <c r="B740" s="178"/>
      <c r="C740" s="178"/>
      <c r="D740" s="178"/>
      <c r="E740" s="178"/>
      <c r="F740" s="178"/>
      <c r="G740" s="225"/>
      <c r="H740" s="231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</row>
    <row r="741" spans="1:22" x14ac:dyDescent="0.25">
      <c r="A741" s="178"/>
      <c r="B741" s="178"/>
      <c r="C741" s="178"/>
      <c r="D741" s="178"/>
      <c r="E741" s="178"/>
      <c r="F741" s="178"/>
      <c r="G741" s="225"/>
      <c r="H741" s="231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</row>
    <row r="742" spans="1:22" x14ac:dyDescent="0.25">
      <c r="A742" s="178"/>
      <c r="B742" s="178"/>
      <c r="C742" s="178"/>
      <c r="D742" s="178"/>
      <c r="E742" s="178"/>
      <c r="F742" s="178"/>
      <c r="G742" s="225"/>
      <c r="H742" s="231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</row>
    <row r="743" spans="1:22" x14ac:dyDescent="0.25">
      <c r="A743" s="178"/>
      <c r="B743" s="178"/>
      <c r="C743" s="178"/>
      <c r="D743" s="178"/>
      <c r="E743" s="178"/>
      <c r="F743" s="178"/>
      <c r="G743" s="225"/>
      <c r="H743" s="231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</row>
    <row r="744" spans="1:22" x14ac:dyDescent="0.25">
      <c r="A744" s="178"/>
      <c r="B744" s="178"/>
      <c r="C744" s="178"/>
      <c r="D744" s="178"/>
      <c r="E744" s="178"/>
      <c r="F744" s="178"/>
      <c r="G744" s="225"/>
      <c r="H744" s="231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</row>
    <row r="745" spans="1:22" x14ac:dyDescent="0.25">
      <c r="A745" s="178"/>
      <c r="B745" s="178"/>
      <c r="C745" s="178"/>
      <c r="D745" s="178"/>
      <c r="E745" s="178"/>
      <c r="F745" s="178"/>
      <c r="G745" s="225"/>
      <c r="H745" s="231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</row>
    <row r="746" spans="1:22" x14ac:dyDescent="0.25">
      <c r="A746" s="178"/>
      <c r="B746" s="178"/>
      <c r="C746" s="178"/>
      <c r="D746" s="178"/>
      <c r="E746" s="178"/>
      <c r="F746" s="178"/>
      <c r="G746" s="225"/>
      <c r="H746" s="231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</row>
    <row r="747" spans="1:22" x14ac:dyDescent="0.25">
      <c r="A747" s="178"/>
      <c r="B747" s="178"/>
      <c r="C747" s="178"/>
      <c r="D747" s="178"/>
      <c r="E747" s="178"/>
      <c r="F747" s="178"/>
      <c r="G747" s="225"/>
      <c r="H747" s="231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</row>
    <row r="748" spans="1:22" x14ac:dyDescent="0.25">
      <c r="A748" s="178"/>
      <c r="B748" s="178"/>
      <c r="C748" s="178"/>
      <c r="D748" s="178"/>
      <c r="E748" s="178"/>
      <c r="F748" s="178"/>
      <c r="G748" s="225"/>
      <c r="H748" s="231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</row>
    <row r="749" spans="1:22" x14ac:dyDescent="0.25">
      <c r="A749" s="178"/>
      <c r="B749" s="178"/>
      <c r="C749" s="178"/>
      <c r="D749" s="178"/>
      <c r="E749" s="178"/>
      <c r="F749" s="178"/>
      <c r="G749" s="225"/>
      <c r="H749" s="231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</row>
    <row r="750" spans="1:22" x14ac:dyDescent="0.25">
      <c r="A750" s="178"/>
      <c r="B750" s="178"/>
      <c r="C750" s="178"/>
      <c r="D750" s="178"/>
      <c r="E750" s="178"/>
      <c r="F750" s="178"/>
      <c r="G750" s="225"/>
      <c r="H750" s="231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</row>
    <row r="751" spans="1:22" x14ac:dyDescent="0.25">
      <c r="A751" s="178"/>
      <c r="B751" s="178"/>
      <c r="C751" s="178"/>
      <c r="D751" s="178"/>
      <c r="E751" s="178"/>
      <c r="F751" s="178"/>
      <c r="G751" s="225"/>
      <c r="H751" s="231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</row>
    <row r="752" spans="1:22" x14ac:dyDescent="0.25">
      <c r="A752" s="178"/>
      <c r="B752" s="178"/>
      <c r="C752" s="178"/>
      <c r="D752" s="178"/>
      <c r="E752" s="178"/>
      <c r="F752" s="178"/>
      <c r="G752" s="225"/>
      <c r="H752" s="231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</row>
    <row r="753" spans="1:22" x14ac:dyDescent="0.25">
      <c r="A753" s="178"/>
      <c r="B753" s="178"/>
      <c r="C753" s="178"/>
      <c r="D753" s="178"/>
      <c r="E753" s="178"/>
      <c r="F753" s="178"/>
      <c r="G753" s="225"/>
      <c r="H753" s="231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</row>
    <row r="754" spans="1:22" x14ac:dyDescent="0.25">
      <c r="A754" s="178"/>
      <c r="B754" s="178"/>
      <c r="C754" s="178"/>
      <c r="D754" s="178"/>
      <c r="E754" s="178"/>
      <c r="F754" s="178"/>
      <c r="G754" s="225"/>
      <c r="H754" s="231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</row>
    <row r="755" spans="1:22" x14ac:dyDescent="0.25">
      <c r="A755" s="178"/>
      <c r="B755" s="178"/>
      <c r="C755" s="178"/>
      <c r="D755" s="178"/>
      <c r="E755" s="178"/>
      <c r="F755" s="178"/>
      <c r="G755" s="225"/>
      <c r="H755" s="231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</row>
    <row r="756" spans="1:22" x14ac:dyDescent="0.25">
      <c r="A756" s="178"/>
      <c r="B756" s="178"/>
      <c r="C756" s="178"/>
      <c r="D756" s="178"/>
      <c r="E756" s="178"/>
      <c r="F756" s="178"/>
      <c r="G756" s="225"/>
      <c r="H756" s="231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</row>
    <row r="757" spans="1:22" x14ac:dyDescent="0.25">
      <c r="A757" s="178"/>
      <c r="B757" s="178"/>
      <c r="C757" s="178"/>
      <c r="D757" s="178"/>
      <c r="E757" s="178"/>
      <c r="F757" s="178"/>
      <c r="G757" s="225"/>
      <c r="H757" s="231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</row>
    <row r="758" spans="1:22" x14ac:dyDescent="0.25">
      <c r="A758" s="178"/>
      <c r="B758" s="178"/>
      <c r="C758" s="178"/>
      <c r="D758" s="178"/>
      <c r="E758" s="178"/>
      <c r="F758" s="178"/>
      <c r="G758" s="225"/>
      <c r="H758" s="231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</row>
    <row r="759" spans="1:22" x14ac:dyDescent="0.25">
      <c r="A759" s="178"/>
      <c r="B759" s="178"/>
      <c r="C759" s="178"/>
      <c r="D759" s="178"/>
      <c r="E759" s="178"/>
      <c r="F759" s="178"/>
      <c r="G759" s="225"/>
      <c r="H759" s="231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</row>
    <row r="760" spans="1:22" x14ac:dyDescent="0.25">
      <c r="A760" s="178"/>
      <c r="B760" s="178"/>
      <c r="C760" s="178"/>
      <c r="D760" s="178"/>
      <c r="E760" s="178"/>
      <c r="F760" s="178"/>
      <c r="G760" s="225"/>
      <c r="H760" s="231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</row>
    <row r="761" spans="1:22" x14ac:dyDescent="0.25">
      <c r="A761" s="178"/>
      <c r="B761" s="178"/>
      <c r="C761" s="178"/>
      <c r="D761" s="178"/>
      <c r="E761" s="178"/>
      <c r="F761" s="178"/>
      <c r="G761" s="225"/>
      <c r="H761" s="231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</row>
    <row r="762" spans="1:22" x14ac:dyDescent="0.25">
      <c r="A762" s="178"/>
      <c r="B762" s="178"/>
      <c r="C762" s="178"/>
      <c r="D762" s="178"/>
      <c r="E762" s="178"/>
      <c r="F762" s="178"/>
      <c r="G762" s="225"/>
      <c r="H762" s="231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</row>
    <row r="763" spans="1:22" x14ac:dyDescent="0.25">
      <c r="A763" s="178"/>
      <c r="B763" s="178"/>
      <c r="C763" s="178"/>
      <c r="D763" s="178"/>
      <c r="E763" s="178"/>
      <c r="F763" s="178"/>
      <c r="G763" s="225"/>
      <c r="H763" s="231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</row>
    <row r="764" spans="1:22" x14ac:dyDescent="0.25">
      <c r="A764" s="178"/>
      <c r="B764" s="178"/>
      <c r="C764" s="178"/>
      <c r="D764" s="178"/>
      <c r="E764" s="178"/>
      <c r="F764" s="178"/>
      <c r="G764" s="225"/>
      <c r="H764" s="231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</row>
    <row r="765" spans="1:22" x14ac:dyDescent="0.25">
      <c r="A765" s="178"/>
      <c r="B765" s="178"/>
      <c r="C765" s="178"/>
      <c r="D765" s="178"/>
      <c r="E765" s="178"/>
      <c r="F765" s="178"/>
      <c r="G765" s="225"/>
      <c r="H765" s="231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</row>
    <row r="766" spans="1:22" x14ac:dyDescent="0.25">
      <c r="A766" s="178"/>
      <c r="B766" s="178"/>
      <c r="C766" s="178"/>
      <c r="D766" s="178"/>
      <c r="E766" s="178"/>
      <c r="F766" s="178"/>
      <c r="G766" s="225"/>
      <c r="H766" s="231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</row>
    <row r="767" spans="1:22" x14ac:dyDescent="0.25">
      <c r="A767" s="178"/>
      <c r="B767" s="178"/>
      <c r="C767" s="178"/>
      <c r="D767" s="178"/>
      <c r="E767" s="178"/>
      <c r="F767" s="178"/>
      <c r="G767" s="225"/>
      <c r="H767" s="231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</row>
    <row r="768" spans="1:22" x14ac:dyDescent="0.25">
      <c r="A768" s="178"/>
      <c r="B768" s="178"/>
      <c r="C768" s="178"/>
      <c r="D768" s="178"/>
      <c r="E768" s="178"/>
      <c r="F768" s="178"/>
      <c r="G768" s="225"/>
      <c r="H768" s="231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</row>
    <row r="769" spans="1:22" x14ac:dyDescent="0.25">
      <c r="A769" s="178"/>
      <c r="B769" s="178"/>
      <c r="C769" s="178"/>
      <c r="D769" s="178"/>
      <c r="E769" s="178"/>
      <c r="F769" s="178"/>
      <c r="G769" s="225"/>
      <c r="H769" s="231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</row>
    <row r="770" spans="1:22" x14ac:dyDescent="0.25">
      <c r="A770" s="178"/>
      <c r="B770" s="178"/>
      <c r="C770" s="178"/>
      <c r="D770" s="178"/>
      <c r="E770" s="178"/>
      <c r="F770" s="178"/>
      <c r="G770" s="225"/>
      <c r="H770" s="231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</row>
    <row r="771" spans="1:22" x14ac:dyDescent="0.25">
      <c r="A771" s="178"/>
      <c r="B771" s="178"/>
      <c r="C771" s="178"/>
      <c r="D771" s="178"/>
      <c r="E771" s="178"/>
      <c r="F771" s="178"/>
      <c r="G771" s="225"/>
      <c r="H771" s="231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</row>
    <row r="772" spans="1:22" x14ac:dyDescent="0.25">
      <c r="A772" s="178"/>
      <c r="B772" s="178"/>
      <c r="C772" s="178"/>
      <c r="D772" s="178"/>
      <c r="E772" s="178"/>
      <c r="F772" s="178"/>
      <c r="G772" s="225"/>
      <c r="H772" s="231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</row>
    <row r="773" spans="1:22" x14ac:dyDescent="0.25">
      <c r="A773" s="178"/>
      <c r="B773" s="178"/>
      <c r="C773" s="178"/>
      <c r="D773" s="178"/>
      <c r="E773" s="178"/>
      <c r="F773" s="178"/>
      <c r="G773" s="225"/>
      <c r="H773" s="231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</row>
    <row r="774" spans="1:22" x14ac:dyDescent="0.25">
      <c r="A774" s="178"/>
      <c r="B774" s="178"/>
      <c r="C774" s="178"/>
      <c r="D774" s="178"/>
      <c r="E774" s="178"/>
      <c r="F774" s="178"/>
      <c r="G774" s="225"/>
      <c r="H774" s="231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</row>
    <row r="775" spans="1:22" x14ac:dyDescent="0.25">
      <c r="A775" s="178"/>
      <c r="B775" s="178"/>
      <c r="C775" s="178"/>
      <c r="D775" s="178"/>
      <c r="E775" s="178"/>
      <c r="F775" s="178"/>
      <c r="G775" s="225"/>
      <c r="H775" s="231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</row>
    <row r="776" spans="1:22" x14ac:dyDescent="0.25">
      <c r="A776" s="178"/>
      <c r="B776" s="178"/>
      <c r="C776" s="178"/>
      <c r="D776" s="178"/>
      <c r="E776" s="178"/>
      <c r="F776" s="178"/>
      <c r="G776" s="225"/>
      <c r="H776" s="231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</row>
    <row r="777" spans="1:22" x14ac:dyDescent="0.25">
      <c r="A777" s="178"/>
      <c r="B777" s="178"/>
      <c r="C777" s="178"/>
      <c r="D777" s="178"/>
      <c r="E777" s="178"/>
      <c r="F777" s="178"/>
      <c r="G777" s="225"/>
      <c r="H777" s="231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</row>
    <row r="778" spans="1:22" x14ac:dyDescent="0.25">
      <c r="A778" s="178"/>
      <c r="B778" s="178"/>
      <c r="C778" s="178"/>
      <c r="D778" s="178"/>
      <c r="E778" s="178"/>
      <c r="F778" s="178"/>
      <c r="G778" s="225"/>
      <c r="H778" s="231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</row>
    <row r="779" spans="1:22" x14ac:dyDescent="0.25">
      <c r="A779" s="178"/>
      <c r="B779" s="178"/>
      <c r="C779" s="178"/>
      <c r="D779" s="178"/>
      <c r="E779" s="178"/>
      <c r="F779" s="178"/>
      <c r="G779" s="225"/>
      <c r="H779" s="231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</row>
    <row r="780" spans="1:22" x14ac:dyDescent="0.25">
      <c r="A780" s="178"/>
      <c r="B780" s="178"/>
      <c r="C780" s="178"/>
      <c r="D780" s="178"/>
      <c r="E780" s="178"/>
      <c r="F780" s="178"/>
      <c r="G780" s="225"/>
      <c r="H780" s="231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</row>
    <row r="781" spans="1:22" x14ac:dyDescent="0.25">
      <c r="A781" s="178"/>
      <c r="B781" s="178"/>
      <c r="C781" s="178"/>
      <c r="D781" s="178"/>
      <c r="E781" s="178"/>
      <c r="F781" s="178"/>
      <c r="G781" s="225"/>
      <c r="H781" s="231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</row>
    <row r="782" spans="1:22" x14ac:dyDescent="0.25">
      <c r="A782" s="178"/>
      <c r="B782" s="178"/>
      <c r="C782" s="178"/>
      <c r="D782" s="178"/>
      <c r="E782" s="178"/>
      <c r="F782" s="178"/>
      <c r="G782" s="225"/>
      <c r="H782" s="231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</row>
    <row r="783" spans="1:22" x14ac:dyDescent="0.25">
      <c r="A783" s="178"/>
      <c r="B783" s="178"/>
      <c r="C783" s="178"/>
      <c r="D783" s="178"/>
      <c r="E783" s="178"/>
      <c r="F783" s="178"/>
      <c r="G783" s="225"/>
      <c r="H783" s="231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</row>
    <row r="784" spans="1:22" x14ac:dyDescent="0.25">
      <c r="A784" s="178"/>
      <c r="B784" s="178"/>
      <c r="C784" s="178"/>
      <c r="D784" s="178"/>
      <c r="E784" s="178"/>
      <c r="F784" s="178"/>
      <c r="G784" s="225"/>
      <c r="H784" s="231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</row>
    <row r="785" spans="1:22" x14ac:dyDescent="0.25">
      <c r="A785" s="178"/>
      <c r="B785" s="178"/>
      <c r="C785" s="178"/>
      <c r="D785" s="178"/>
      <c r="E785" s="178"/>
      <c r="F785" s="178"/>
      <c r="G785" s="225"/>
      <c r="H785" s="231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</row>
    <row r="786" spans="1:22" x14ac:dyDescent="0.25">
      <c r="A786" s="178"/>
      <c r="B786" s="178"/>
      <c r="C786" s="178"/>
      <c r="D786" s="178"/>
      <c r="E786" s="178"/>
      <c r="F786" s="178"/>
      <c r="G786" s="225"/>
      <c r="H786" s="231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</row>
    <row r="787" spans="1:22" x14ac:dyDescent="0.25">
      <c r="A787" s="178"/>
      <c r="B787" s="178"/>
      <c r="C787" s="178"/>
      <c r="D787" s="178"/>
      <c r="E787" s="178"/>
      <c r="F787" s="178"/>
      <c r="G787" s="225"/>
      <c r="H787" s="231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</row>
    <row r="788" spans="1:22" x14ac:dyDescent="0.25">
      <c r="A788" s="178"/>
      <c r="B788" s="178"/>
      <c r="C788" s="178"/>
      <c r="D788" s="178"/>
      <c r="E788" s="178"/>
      <c r="F788" s="178"/>
      <c r="G788" s="225"/>
      <c r="H788" s="231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</row>
    <row r="789" spans="1:22" x14ac:dyDescent="0.25">
      <c r="A789" s="178"/>
      <c r="B789" s="178"/>
      <c r="C789" s="178"/>
      <c r="D789" s="178"/>
      <c r="E789" s="178"/>
      <c r="F789" s="178"/>
      <c r="G789" s="225"/>
      <c r="H789" s="231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</row>
    <row r="790" spans="1:22" x14ac:dyDescent="0.25">
      <c r="A790" s="178"/>
      <c r="B790" s="178"/>
      <c r="C790" s="178"/>
      <c r="D790" s="178"/>
      <c r="E790" s="178"/>
      <c r="F790" s="178"/>
      <c r="G790" s="225"/>
      <c r="H790" s="231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</row>
    <row r="791" spans="1:22" x14ac:dyDescent="0.25">
      <c r="A791" s="178"/>
      <c r="B791" s="178"/>
      <c r="C791" s="178"/>
      <c r="D791" s="178"/>
      <c r="E791" s="178"/>
      <c r="F791" s="178"/>
      <c r="G791" s="225"/>
      <c r="H791" s="231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</row>
    <row r="792" spans="1:22" x14ac:dyDescent="0.25">
      <c r="A792" s="178"/>
      <c r="B792" s="178"/>
      <c r="C792" s="178"/>
      <c r="D792" s="178"/>
      <c r="E792" s="178"/>
      <c r="F792" s="178"/>
      <c r="G792" s="225"/>
      <c r="H792" s="231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</row>
    <row r="793" spans="1:22" x14ac:dyDescent="0.25">
      <c r="A793" s="178"/>
      <c r="B793" s="178"/>
      <c r="C793" s="178"/>
      <c r="D793" s="178"/>
      <c r="E793" s="178"/>
      <c r="F793" s="178"/>
      <c r="G793" s="225"/>
      <c r="H793" s="231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</row>
    <row r="794" spans="1:22" x14ac:dyDescent="0.25">
      <c r="A794" s="178"/>
      <c r="B794" s="178"/>
      <c r="C794" s="178"/>
      <c r="D794" s="178"/>
      <c r="E794" s="178"/>
      <c r="F794" s="178"/>
      <c r="G794" s="225"/>
      <c r="H794" s="231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</row>
    <row r="795" spans="1:22" x14ac:dyDescent="0.25">
      <c r="A795" s="178"/>
      <c r="B795" s="178"/>
      <c r="C795" s="178"/>
      <c r="D795" s="178"/>
      <c r="E795" s="178"/>
      <c r="F795" s="178"/>
      <c r="G795" s="225"/>
      <c r="H795" s="231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</row>
    <row r="796" spans="1:22" x14ac:dyDescent="0.25">
      <c r="A796" s="178"/>
      <c r="B796" s="178"/>
      <c r="C796" s="178"/>
      <c r="D796" s="178"/>
      <c r="E796" s="178"/>
      <c r="F796" s="178"/>
      <c r="G796" s="225"/>
      <c r="H796" s="231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</row>
    <row r="797" spans="1:22" x14ac:dyDescent="0.25">
      <c r="A797" s="178"/>
      <c r="B797" s="178"/>
      <c r="C797" s="178"/>
      <c r="D797" s="178"/>
      <c r="E797" s="178"/>
      <c r="F797" s="178"/>
      <c r="G797" s="225"/>
      <c r="H797" s="231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</row>
    <row r="798" spans="1:22" x14ac:dyDescent="0.25">
      <c r="A798" s="178"/>
      <c r="B798" s="178"/>
      <c r="C798" s="178"/>
      <c r="D798" s="178"/>
      <c r="E798" s="178"/>
      <c r="F798" s="178"/>
      <c r="G798" s="225"/>
      <c r="H798" s="231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</row>
    <row r="799" spans="1:22" x14ac:dyDescent="0.25">
      <c r="A799" s="178"/>
      <c r="B799" s="178"/>
      <c r="C799" s="178"/>
      <c r="D799" s="178"/>
      <c r="E799" s="178"/>
      <c r="F799" s="178"/>
      <c r="G799" s="225"/>
      <c r="H799" s="231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</row>
    <row r="800" spans="1:22" x14ac:dyDescent="0.25">
      <c r="A800" s="178"/>
      <c r="B800" s="178"/>
      <c r="C800" s="178"/>
      <c r="D800" s="178"/>
      <c r="E800" s="178"/>
      <c r="F800" s="178"/>
      <c r="G800" s="225"/>
      <c r="H800" s="231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</row>
    <row r="801" spans="1:22" x14ac:dyDescent="0.25">
      <c r="A801" s="178"/>
      <c r="B801" s="178"/>
      <c r="C801" s="178"/>
      <c r="D801" s="178"/>
      <c r="E801" s="178"/>
      <c r="F801" s="178"/>
      <c r="G801" s="225"/>
      <c r="H801" s="231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</row>
    <row r="802" spans="1:22" x14ac:dyDescent="0.25">
      <c r="A802" s="178"/>
      <c r="B802" s="178"/>
      <c r="C802" s="178"/>
      <c r="D802" s="178"/>
      <c r="E802" s="178"/>
      <c r="F802" s="178"/>
      <c r="G802" s="225"/>
      <c r="H802" s="231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</row>
    <row r="803" spans="1:22" x14ac:dyDescent="0.25">
      <c r="A803" s="178"/>
      <c r="B803" s="178"/>
      <c r="C803" s="178"/>
      <c r="D803" s="178"/>
      <c r="E803" s="178"/>
      <c r="F803" s="178"/>
      <c r="G803" s="225"/>
      <c r="H803" s="231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</row>
    <row r="804" spans="1:22" x14ac:dyDescent="0.25">
      <c r="A804" s="178"/>
      <c r="B804" s="178"/>
      <c r="C804" s="178"/>
      <c r="D804" s="178"/>
      <c r="E804" s="178"/>
      <c r="F804" s="178"/>
      <c r="G804" s="225"/>
      <c r="H804" s="231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</row>
    <row r="805" spans="1:22" x14ac:dyDescent="0.25">
      <c r="A805" s="178"/>
      <c r="B805" s="178"/>
      <c r="C805" s="178"/>
      <c r="D805" s="178"/>
      <c r="E805" s="178"/>
      <c r="F805" s="178"/>
      <c r="G805" s="225"/>
      <c r="H805" s="231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</row>
    <row r="806" spans="1:22" x14ac:dyDescent="0.25">
      <c r="A806" s="178"/>
      <c r="B806" s="178"/>
      <c r="C806" s="178"/>
      <c r="D806" s="178"/>
      <c r="E806" s="178"/>
      <c r="F806" s="178"/>
      <c r="G806" s="225"/>
      <c r="H806" s="231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</row>
    <row r="807" spans="1:22" x14ac:dyDescent="0.25">
      <c r="A807" s="178"/>
      <c r="B807" s="178"/>
      <c r="C807" s="178"/>
      <c r="D807" s="178"/>
      <c r="E807" s="178"/>
      <c r="F807" s="178"/>
      <c r="G807" s="225"/>
      <c r="H807" s="231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</row>
    <row r="808" spans="1:22" x14ac:dyDescent="0.25">
      <c r="A808" s="178"/>
      <c r="B808" s="178"/>
      <c r="C808" s="178"/>
      <c r="D808" s="178"/>
      <c r="E808" s="178"/>
      <c r="F808" s="178"/>
      <c r="G808" s="225"/>
      <c r="H808" s="231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</row>
    <row r="809" spans="1:22" x14ac:dyDescent="0.25">
      <c r="A809" s="178"/>
      <c r="B809" s="178"/>
      <c r="C809" s="178"/>
      <c r="D809" s="178"/>
      <c r="E809" s="178"/>
      <c r="F809" s="178"/>
      <c r="G809" s="225"/>
      <c r="H809" s="231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</row>
    <row r="810" spans="1:22" x14ac:dyDescent="0.25">
      <c r="A810" s="178"/>
      <c r="B810" s="178"/>
      <c r="C810" s="178"/>
      <c r="D810" s="178"/>
      <c r="E810" s="178"/>
      <c r="F810" s="178"/>
      <c r="G810" s="225"/>
      <c r="H810" s="231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</row>
    <row r="811" spans="1:22" x14ac:dyDescent="0.25">
      <c r="A811" s="178"/>
      <c r="B811" s="178"/>
      <c r="C811" s="178"/>
      <c r="D811" s="178"/>
      <c r="E811" s="178"/>
      <c r="F811" s="178"/>
      <c r="G811" s="225"/>
      <c r="H811" s="231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</row>
    <row r="812" spans="1:22" x14ac:dyDescent="0.25">
      <c r="A812" s="178"/>
      <c r="B812" s="178"/>
      <c r="C812" s="178"/>
      <c r="D812" s="178"/>
      <c r="E812" s="178"/>
      <c r="F812" s="178"/>
      <c r="G812" s="225"/>
      <c r="H812" s="231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</row>
    <row r="813" spans="1:22" x14ac:dyDescent="0.25">
      <c r="A813" s="178"/>
      <c r="B813" s="178"/>
      <c r="C813" s="178"/>
      <c r="D813" s="178"/>
      <c r="E813" s="178"/>
      <c r="F813" s="178"/>
      <c r="G813" s="225"/>
      <c r="H813" s="231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</row>
    <row r="814" spans="1:22" x14ac:dyDescent="0.25">
      <c r="A814" s="178"/>
      <c r="B814" s="178"/>
      <c r="C814" s="178"/>
      <c r="D814" s="178"/>
      <c r="E814" s="178"/>
      <c r="F814" s="178"/>
      <c r="G814" s="225"/>
      <c r="H814" s="231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</row>
    <row r="815" spans="1:22" x14ac:dyDescent="0.25">
      <c r="A815" s="178"/>
      <c r="B815" s="178"/>
      <c r="C815" s="178"/>
      <c r="D815" s="178"/>
      <c r="E815" s="178"/>
      <c r="F815" s="178"/>
      <c r="G815" s="225"/>
      <c r="H815" s="231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</row>
    <row r="816" spans="1:22" x14ac:dyDescent="0.25">
      <c r="A816" s="178"/>
      <c r="B816" s="178"/>
      <c r="C816" s="178"/>
      <c r="D816" s="178"/>
      <c r="E816" s="178"/>
      <c r="F816" s="178"/>
      <c r="G816" s="225"/>
      <c r="H816" s="231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</row>
    <row r="817" spans="1:22" x14ac:dyDescent="0.25">
      <c r="A817" s="178"/>
      <c r="B817" s="178"/>
      <c r="C817" s="178"/>
      <c r="D817" s="178"/>
      <c r="E817" s="178"/>
      <c r="F817" s="178"/>
      <c r="G817" s="225"/>
      <c r="H817" s="231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</row>
    <row r="818" spans="1:22" x14ac:dyDescent="0.25">
      <c r="A818" s="178"/>
      <c r="B818" s="178"/>
      <c r="C818" s="178"/>
      <c r="D818" s="178"/>
      <c r="E818" s="178"/>
      <c r="F818" s="178"/>
      <c r="G818" s="225"/>
      <c r="H818" s="231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</row>
    <row r="819" spans="1:22" x14ac:dyDescent="0.25">
      <c r="A819" s="178"/>
      <c r="B819" s="178"/>
      <c r="C819" s="178"/>
      <c r="D819" s="178"/>
      <c r="E819" s="178"/>
      <c r="F819" s="178"/>
      <c r="G819" s="225"/>
      <c r="H819" s="231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</row>
    <row r="820" spans="1:22" x14ac:dyDescent="0.25">
      <c r="A820" s="178"/>
      <c r="B820" s="178"/>
      <c r="C820" s="178"/>
      <c r="D820" s="178"/>
      <c r="E820" s="178"/>
      <c r="F820" s="178"/>
      <c r="G820" s="225"/>
      <c r="H820" s="231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</row>
    <row r="821" spans="1:22" x14ac:dyDescent="0.25">
      <c r="A821" s="178"/>
      <c r="B821" s="178"/>
      <c r="C821" s="178"/>
      <c r="D821" s="178"/>
      <c r="E821" s="178"/>
      <c r="F821" s="178"/>
      <c r="G821" s="225"/>
      <c r="H821" s="231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</row>
    <row r="822" spans="1:22" x14ac:dyDescent="0.25">
      <c r="A822" s="178"/>
      <c r="B822" s="178"/>
      <c r="C822" s="178"/>
      <c r="D822" s="178"/>
      <c r="E822" s="178"/>
      <c r="F822" s="178"/>
      <c r="G822" s="225"/>
      <c r="H822" s="231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</row>
    <row r="823" spans="1:22" x14ac:dyDescent="0.25">
      <c r="A823" s="178"/>
      <c r="B823" s="178"/>
      <c r="C823" s="178"/>
      <c r="D823" s="178"/>
      <c r="E823" s="178"/>
      <c r="F823" s="178"/>
      <c r="G823" s="225"/>
      <c r="H823" s="231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</row>
    <row r="824" spans="1:22" x14ac:dyDescent="0.25">
      <c r="A824" s="178"/>
      <c r="B824" s="178"/>
      <c r="C824" s="178"/>
      <c r="D824" s="178"/>
      <c r="E824" s="178"/>
      <c r="F824" s="178"/>
      <c r="G824" s="225"/>
      <c r="H824" s="231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</row>
    <row r="825" spans="1:22" x14ac:dyDescent="0.25">
      <c r="A825" s="178"/>
      <c r="B825" s="178"/>
      <c r="C825" s="178"/>
      <c r="D825" s="178"/>
      <c r="E825" s="178"/>
      <c r="F825" s="178"/>
      <c r="G825" s="225"/>
      <c r="H825" s="231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</row>
    <row r="826" spans="1:22" x14ac:dyDescent="0.25">
      <c r="A826" s="178"/>
      <c r="B826" s="178"/>
      <c r="C826" s="178"/>
      <c r="D826" s="178"/>
      <c r="E826" s="178"/>
      <c r="F826" s="178"/>
      <c r="G826" s="225"/>
      <c r="H826" s="231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</row>
    <row r="827" spans="1:22" x14ac:dyDescent="0.25">
      <c r="A827" s="178"/>
      <c r="B827" s="178"/>
      <c r="C827" s="178"/>
      <c r="D827" s="178"/>
      <c r="E827" s="178"/>
      <c r="F827" s="178"/>
      <c r="G827" s="225"/>
      <c r="H827" s="231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</row>
    <row r="828" spans="1:22" x14ac:dyDescent="0.25">
      <c r="A828" s="178"/>
      <c r="B828" s="178"/>
      <c r="C828" s="178"/>
      <c r="D828" s="178"/>
      <c r="E828" s="178"/>
      <c r="F828" s="178"/>
      <c r="G828" s="225"/>
      <c r="H828" s="231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</row>
    <row r="829" spans="1:22" x14ac:dyDescent="0.25">
      <c r="A829" s="178"/>
      <c r="B829" s="178"/>
      <c r="C829" s="178"/>
      <c r="D829" s="178"/>
      <c r="E829" s="178"/>
      <c r="F829" s="178"/>
      <c r="G829" s="225"/>
      <c r="H829" s="231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</row>
    <row r="830" spans="1:22" x14ac:dyDescent="0.25">
      <c r="A830" s="178"/>
      <c r="B830" s="178"/>
      <c r="C830" s="178"/>
      <c r="D830" s="178"/>
      <c r="E830" s="178"/>
      <c r="F830" s="178"/>
      <c r="G830" s="225"/>
      <c r="H830" s="231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</row>
    <row r="831" spans="1:22" x14ac:dyDescent="0.25">
      <c r="A831" s="178"/>
      <c r="B831" s="178"/>
      <c r="C831" s="178"/>
      <c r="D831" s="178"/>
      <c r="E831" s="178"/>
      <c r="F831" s="178"/>
      <c r="G831" s="225"/>
      <c r="H831" s="231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</row>
    <row r="832" spans="1:22" x14ac:dyDescent="0.25">
      <c r="A832" s="178"/>
      <c r="B832" s="178"/>
      <c r="C832" s="178"/>
      <c r="D832" s="178"/>
      <c r="E832" s="178"/>
      <c r="F832" s="178"/>
      <c r="G832" s="225"/>
      <c r="H832" s="231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</row>
    <row r="833" spans="1:22" x14ac:dyDescent="0.25">
      <c r="A833" s="178"/>
      <c r="B833" s="178"/>
      <c r="C833" s="178"/>
      <c r="D833" s="178"/>
      <c r="E833" s="178"/>
      <c r="F833" s="178"/>
      <c r="G833" s="225"/>
      <c r="H833" s="231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</row>
    <row r="834" spans="1:22" x14ac:dyDescent="0.25">
      <c r="A834" s="178"/>
      <c r="B834" s="178"/>
      <c r="C834" s="178"/>
      <c r="D834" s="178"/>
      <c r="E834" s="178"/>
      <c r="F834" s="178"/>
      <c r="G834" s="225"/>
      <c r="H834" s="231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</row>
    <row r="835" spans="1:22" x14ac:dyDescent="0.25">
      <c r="A835" s="178"/>
      <c r="B835" s="178"/>
      <c r="C835" s="178"/>
      <c r="D835" s="178"/>
      <c r="E835" s="178"/>
      <c r="F835" s="178"/>
      <c r="G835" s="225"/>
      <c r="H835" s="231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</row>
    <row r="836" spans="1:22" x14ac:dyDescent="0.25">
      <c r="A836" s="178"/>
      <c r="B836" s="178"/>
      <c r="C836" s="178"/>
      <c r="D836" s="178"/>
      <c r="E836" s="178"/>
      <c r="F836" s="178"/>
      <c r="G836" s="225"/>
      <c r="H836" s="231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</row>
    <row r="837" spans="1:22" x14ac:dyDescent="0.25">
      <c r="A837" s="178"/>
      <c r="B837" s="178"/>
      <c r="C837" s="178"/>
      <c r="D837" s="178"/>
      <c r="E837" s="178"/>
      <c r="F837" s="178"/>
      <c r="G837" s="225"/>
      <c r="H837" s="231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</row>
    <row r="838" spans="1:22" x14ac:dyDescent="0.25">
      <c r="A838" s="178"/>
      <c r="B838" s="178"/>
      <c r="C838" s="178"/>
      <c r="D838" s="178"/>
      <c r="E838" s="178"/>
      <c r="F838" s="178"/>
      <c r="G838" s="225"/>
      <c r="H838" s="231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</row>
    <row r="839" spans="1:22" x14ac:dyDescent="0.25">
      <c r="A839" s="178"/>
      <c r="B839" s="178"/>
      <c r="C839" s="178"/>
      <c r="D839" s="178"/>
      <c r="E839" s="178"/>
      <c r="F839" s="178"/>
      <c r="G839" s="225"/>
      <c r="H839" s="231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</row>
    <row r="840" spans="1:22" x14ac:dyDescent="0.25">
      <c r="A840" s="178"/>
      <c r="B840" s="178"/>
      <c r="C840" s="178"/>
      <c r="D840" s="178"/>
      <c r="E840" s="178"/>
      <c r="F840" s="178"/>
      <c r="G840" s="225"/>
      <c r="H840" s="231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</row>
    <row r="841" spans="1:22" x14ac:dyDescent="0.25">
      <c r="A841" s="178"/>
      <c r="B841" s="178"/>
      <c r="C841" s="178"/>
      <c r="D841" s="178"/>
      <c r="E841" s="178"/>
      <c r="F841" s="178"/>
      <c r="G841" s="225"/>
      <c r="H841" s="231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</row>
    <row r="842" spans="1:22" x14ac:dyDescent="0.25">
      <c r="A842" s="178"/>
      <c r="B842" s="178"/>
      <c r="C842" s="178"/>
      <c r="D842" s="178"/>
      <c r="E842" s="178"/>
      <c r="F842" s="178"/>
      <c r="G842" s="225"/>
      <c r="H842" s="231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</row>
    <row r="843" spans="1:22" x14ac:dyDescent="0.25">
      <c r="A843" s="178"/>
      <c r="B843" s="178"/>
      <c r="C843" s="178"/>
      <c r="D843" s="178"/>
      <c r="E843" s="178"/>
      <c r="F843" s="178"/>
      <c r="G843" s="225"/>
      <c r="H843" s="231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</row>
    <row r="844" spans="1:22" x14ac:dyDescent="0.25">
      <c r="A844" s="178"/>
      <c r="B844" s="178"/>
      <c r="C844" s="178"/>
      <c r="D844" s="178"/>
      <c r="E844" s="178"/>
      <c r="F844" s="178"/>
      <c r="G844" s="225"/>
      <c r="H844" s="231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</row>
    <row r="845" spans="1:22" x14ac:dyDescent="0.25">
      <c r="A845" s="178"/>
      <c r="B845" s="178"/>
      <c r="C845" s="178"/>
      <c r="D845" s="178"/>
      <c r="E845" s="178"/>
      <c r="F845" s="178"/>
      <c r="G845" s="225"/>
      <c r="H845" s="231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</row>
    <row r="846" spans="1:22" x14ac:dyDescent="0.25">
      <c r="A846" s="178"/>
      <c r="B846" s="178"/>
      <c r="C846" s="178"/>
      <c r="D846" s="178"/>
      <c r="E846" s="178"/>
      <c r="F846" s="178"/>
      <c r="G846" s="225"/>
      <c r="H846" s="231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</row>
    <row r="847" spans="1:22" x14ac:dyDescent="0.25">
      <c r="A847" s="178"/>
      <c r="B847" s="178"/>
      <c r="C847" s="178"/>
      <c r="D847" s="178"/>
      <c r="E847" s="178"/>
      <c r="F847" s="178"/>
      <c r="G847" s="225"/>
      <c r="H847" s="231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</row>
    <row r="848" spans="1:22" x14ac:dyDescent="0.25">
      <c r="A848" s="178"/>
      <c r="B848" s="178"/>
      <c r="C848" s="178"/>
      <c r="D848" s="178"/>
      <c r="E848" s="178"/>
      <c r="F848" s="178"/>
      <c r="G848" s="225"/>
      <c r="H848" s="231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</row>
    <row r="849" spans="1:22" x14ac:dyDescent="0.25">
      <c r="A849" s="178"/>
      <c r="B849" s="178"/>
      <c r="C849" s="178"/>
      <c r="D849" s="178"/>
      <c r="E849" s="178"/>
      <c r="F849" s="178"/>
      <c r="G849" s="225"/>
      <c r="H849" s="231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</row>
    <row r="850" spans="1:22" x14ac:dyDescent="0.25">
      <c r="A850" s="178"/>
      <c r="B850" s="178"/>
      <c r="C850" s="178"/>
      <c r="D850" s="178"/>
      <c r="E850" s="178"/>
      <c r="F850" s="178"/>
      <c r="G850" s="225"/>
      <c r="H850" s="231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</row>
    <row r="851" spans="1:22" x14ac:dyDescent="0.25">
      <c r="A851" s="178"/>
      <c r="B851" s="178"/>
      <c r="C851" s="178"/>
      <c r="D851" s="178"/>
      <c r="E851" s="178"/>
      <c r="F851" s="178"/>
      <c r="G851" s="225"/>
      <c r="H851" s="231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</row>
    <row r="852" spans="1:22" x14ac:dyDescent="0.25">
      <c r="A852" s="178"/>
      <c r="B852" s="178"/>
      <c r="C852" s="178"/>
      <c r="D852" s="178"/>
      <c r="E852" s="178"/>
      <c r="F852" s="178"/>
      <c r="G852" s="225"/>
      <c r="H852" s="231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</row>
    <row r="853" spans="1:22" x14ac:dyDescent="0.25">
      <c r="A853" s="178"/>
      <c r="B853" s="178"/>
      <c r="C853" s="178"/>
      <c r="D853" s="178"/>
      <c r="E853" s="178"/>
      <c r="F853" s="178"/>
      <c r="G853" s="225"/>
      <c r="H853" s="231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</row>
    <row r="854" spans="1:22" x14ac:dyDescent="0.25">
      <c r="A854" s="178"/>
      <c r="B854" s="178"/>
      <c r="C854" s="178"/>
      <c r="D854" s="178"/>
      <c r="E854" s="178"/>
      <c r="F854" s="178"/>
      <c r="G854" s="225"/>
      <c r="H854" s="231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</row>
    <row r="855" spans="1:22" x14ac:dyDescent="0.25">
      <c r="A855" s="178"/>
      <c r="B855" s="178"/>
      <c r="C855" s="178"/>
      <c r="D855" s="178"/>
      <c r="E855" s="178"/>
      <c r="F855" s="178"/>
      <c r="G855" s="225"/>
      <c r="H855" s="231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</row>
    <row r="856" spans="1:22" x14ac:dyDescent="0.25">
      <c r="A856" s="178"/>
      <c r="B856" s="178"/>
      <c r="C856" s="178"/>
      <c r="D856" s="178"/>
      <c r="E856" s="178"/>
      <c r="F856" s="178"/>
      <c r="G856" s="225"/>
      <c r="H856" s="231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</row>
    <row r="857" spans="1:22" x14ac:dyDescent="0.25">
      <c r="A857" s="178"/>
      <c r="B857" s="178"/>
      <c r="C857" s="178"/>
      <c r="D857" s="178"/>
      <c r="E857" s="178"/>
      <c r="F857" s="178"/>
      <c r="G857" s="225"/>
      <c r="H857" s="231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</row>
    <row r="858" spans="1:22" x14ac:dyDescent="0.25">
      <c r="A858" s="178"/>
      <c r="B858" s="178"/>
      <c r="C858" s="178"/>
      <c r="D858" s="178"/>
      <c r="E858" s="178"/>
      <c r="F858" s="178"/>
      <c r="G858" s="225"/>
      <c r="H858" s="231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</row>
    <row r="859" spans="1:22" x14ac:dyDescent="0.25">
      <c r="A859" s="178"/>
      <c r="B859" s="178"/>
      <c r="C859" s="178"/>
      <c r="D859" s="178"/>
      <c r="E859" s="178"/>
      <c r="F859" s="178"/>
      <c r="G859" s="225"/>
      <c r="H859" s="231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</row>
    <row r="860" spans="1:22" x14ac:dyDescent="0.25">
      <c r="A860" s="178"/>
      <c r="B860" s="178"/>
      <c r="C860" s="178"/>
      <c r="D860" s="178"/>
      <c r="E860" s="178"/>
      <c r="F860" s="178"/>
      <c r="G860" s="225"/>
      <c r="H860" s="231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</row>
    <row r="861" spans="1:22" x14ac:dyDescent="0.25">
      <c r="A861" s="178"/>
      <c r="B861" s="178"/>
      <c r="C861" s="178"/>
      <c r="D861" s="178"/>
      <c r="E861" s="178"/>
      <c r="F861" s="178"/>
      <c r="G861" s="225"/>
      <c r="H861" s="231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</row>
    <row r="862" spans="1:22" x14ac:dyDescent="0.25">
      <c r="A862" s="178"/>
      <c r="B862" s="178"/>
      <c r="C862" s="178"/>
      <c r="D862" s="178"/>
      <c r="E862" s="178"/>
      <c r="F862" s="178"/>
      <c r="G862" s="225"/>
      <c r="H862" s="231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</row>
    <row r="863" spans="1:22" x14ac:dyDescent="0.25">
      <c r="A863" s="178"/>
      <c r="B863" s="178"/>
      <c r="C863" s="178"/>
      <c r="D863" s="178"/>
      <c r="E863" s="178"/>
      <c r="F863" s="178"/>
      <c r="G863" s="225"/>
      <c r="H863" s="231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</row>
    <row r="864" spans="1:22" x14ac:dyDescent="0.25">
      <c r="A864" s="178"/>
      <c r="B864" s="178"/>
      <c r="C864" s="178"/>
      <c r="D864" s="178"/>
      <c r="E864" s="178"/>
      <c r="F864" s="178"/>
      <c r="G864" s="225"/>
      <c r="H864" s="231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</row>
    <row r="865" spans="1:22" x14ac:dyDescent="0.25">
      <c r="A865" s="178"/>
      <c r="B865" s="178"/>
      <c r="C865" s="178"/>
      <c r="D865" s="178"/>
      <c r="E865" s="178"/>
      <c r="F865" s="178"/>
      <c r="G865" s="225"/>
      <c r="H865" s="231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</row>
    <row r="866" spans="1:22" x14ac:dyDescent="0.25">
      <c r="A866" s="178"/>
      <c r="B866" s="178"/>
      <c r="C866" s="178"/>
      <c r="D866" s="178"/>
      <c r="E866" s="178"/>
      <c r="F866" s="178"/>
      <c r="G866" s="225"/>
      <c r="H866" s="231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</row>
    <row r="867" spans="1:22" x14ac:dyDescent="0.25">
      <c r="A867" s="178"/>
      <c r="B867" s="178"/>
      <c r="C867" s="178"/>
      <c r="D867" s="178"/>
      <c r="E867" s="178"/>
      <c r="F867" s="178"/>
      <c r="G867" s="225"/>
      <c r="H867" s="231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</row>
    <row r="868" spans="1:22" x14ac:dyDescent="0.25">
      <c r="A868" s="178"/>
      <c r="B868" s="178"/>
      <c r="C868" s="178"/>
      <c r="D868" s="178"/>
      <c r="E868" s="178"/>
      <c r="F868" s="178"/>
      <c r="G868" s="225"/>
      <c r="H868" s="231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</row>
    <row r="869" spans="1:22" x14ac:dyDescent="0.25">
      <c r="A869" s="178"/>
      <c r="B869" s="178"/>
      <c r="C869" s="178"/>
      <c r="D869" s="178"/>
      <c r="E869" s="178"/>
      <c r="F869" s="178"/>
      <c r="G869" s="225"/>
      <c r="H869" s="231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</row>
    <row r="870" spans="1:22" x14ac:dyDescent="0.25">
      <c r="A870" s="178"/>
      <c r="B870" s="178"/>
      <c r="C870" s="178"/>
      <c r="D870" s="178"/>
      <c r="E870" s="178"/>
      <c r="F870" s="178"/>
      <c r="G870" s="225"/>
      <c r="H870" s="231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</row>
    <row r="871" spans="1:22" x14ac:dyDescent="0.25">
      <c r="A871" s="178"/>
      <c r="B871" s="178"/>
      <c r="C871" s="178"/>
      <c r="D871" s="178"/>
      <c r="E871" s="178"/>
      <c r="F871" s="178"/>
      <c r="G871" s="225"/>
      <c r="H871" s="231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</row>
    <row r="872" spans="1:22" x14ac:dyDescent="0.25">
      <c r="A872" s="178"/>
      <c r="B872" s="178"/>
      <c r="C872" s="178"/>
      <c r="D872" s="178"/>
      <c r="E872" s="178"/>
      <c r="F872" s="178"/>
      <c r="G872" s="225"/>
      <c r="H872" s="231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</row>
    <row r="873" spans="1:22" x14ac:dyDescent="0.25">
      <c r="A873" s="178"/>
      <c r="B873" s="178"/>
      <c r="C873" s="178"/>
      <c r="D873" s="178"/>
      <c r="E873" s="178"/>
      <c r="F873" s="178"/>
      <c r="G873" s="225"/>
      <c r="H873" s="231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</row>
    <row r="874" spans="1:22" x14ac:dyDescent="0.25">
      <c r="A874" s="178"/>
      <c r="B874" s="178"/>
      <c r="C874" s="178"/>
      <c r="D874" s="178"/>
      <c r="E874" s="178"/>
      <c r="F874" s="178"/>
      <c r="G874" s="225"/>
      <c r="H874" s="231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</row>
    <row r="875" spans="1:22" x14ac:dyDescent="0.25">
      <c r="A875" s="178"/>
      <c r="B875" s="178"/>
      <c r="C875" s="178"/>
      <c r="D875" s="178"/>
      <c r="E875" s="178"/>
      <c r="F875" s="178"/>
      <c r="G875" s="225"/>
      <c r="H875" s="231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</row>
    <row r="876" spans="1:22" x14ac:dyDescent="0.25">
      <c r="A876" s="178"/>
      <c r="B876" s="178"/>
      <c r="C876" s="178"/>
      <c r="D876" s="178"/>
      <c r="E876" s="178"/>
      <c r="F876" s="178"/>
      <c r="G876" s="225"/>
      <c r="H876" s="231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</row>
    <row r="877" spans="1:22" x14ac:dyDescent="0.25">
      <c r="A877" s="178"/>
      <c r="B877" s="178"/>
      <c r="C877" s="178"/>
      <c r="D877" s="178"/>
      <c r="E877" s="178"/>
      <c r="F877" s="178"/>
      <c r="G877" s="225"/>
      <c r="H877" s="231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</row>
    <row r="878" spans="1:22" x14ac:dyDescent="0.25">
      <c r="A878" s="178"/>
      <c r="B878" s="178"/>
      <c r="C878" s="178"/>
      <c r="D878" s="178"/>
      <c r="E878" s="178"/>
      <c r="F878" s="178"/>
      <c r="G878" s="225"/>
      <c r="H878" s="231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</row>
    <row r="879" spans="1:22" x14ac:dyDescent="0.25">
      <c r="A879" s="178"/>
      <c r="B879" s="178"/>
      <c r="C879" s="178"/>
      <c r="D879" s="178"/>
      <c r="E879" s="178"/>
      <c r="F879" s="178"/>
      <c r="G879" s="225"/>
      <c r="H879" s="231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</row>
    <row r="880" spans="1:22" x14ac:dyDescent="0.25">
      <c r="A880" s="178"/>
      <c r="B880" s="178"/>
      <c r="C880" s="178"/>
      <c r="D880" s="178"/>
      <c r="E880" s="178"/>
      <c r="F880" s="178"/>
      <c r="G880" s="225"/>
      <c r="H880" s="231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</row>
    <row r="881" spans="1:22" x14ac:dyDescent="0.25">
      <c r="A881" s="178"/>
      <c r="B881" s="178"/>
      <c r="C881" s="178"/>
      <c r="D881" s="178"/>
      <c r="E881" s="178"/>
      <c r="F881" s="178"/>
      <c r="G881" s="225"/>
      <c r="H881" s="231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</row>
    <row r="882" spans="1:22" x14ac:dyDescent="0.25">
      <c r="A882" s="178"/>
      <c r="B882" s="178"/>
      <c r="C882" s="178"/>
      <c r="D882" s="178"/>
      <c r="E882" s="178"/>
      <c r="F882" s="178"/>
      <c r="G882" s="225"/>
      <c r="H882" s="231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</row>
    <row r="883" spans="1:22" x14ac:dyDescent="0.25">
      <c r="A883" s="178"/>
      <c r="B883" s="178"/>
      <c r="C883" s="178"/>
      <c r="D883" s="178"/>
      <c r="E883" s="178"/>
      <c r="F883" s="178"/>
      <c r="G883" s="225"/>
      <c r="H883" s="231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</row>
    <row r="884" spans="1:22" x14ac:dyDescent="0.25">
      <c r="A884" s="178"/>
      <c r="B884" s="178"/>
      <c r="C884" s="178"/>
      <c r="D884" s="178"/>
      <c r="E884" s="178"/>
      <c r="F884" s="178"/>
      <c r="G884" s="225"/>
      <c r="H884" s="231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</row>
    <row r="885" spans="1:22" x14ac:dyDescent="0.25">
      <c r="A885" s="178"/>
      <c r="B885" s="178"/>
      <c r="C885" s="178"/>
      <c r="D885" s="178"/>
      <c r="E885" s="178"/>
      <c r="F885" s="178"/>
      <c r="G885" s="225"/>
      <c r="H885" s="231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</row>
    <row r="886" spans="1:22" x14ac:dyDescent="0.25">
      <c r="A886" s="178"/>
      <c r="B886" s="178"/>
      <c r="C886" s="178"/>
      <c r="D886" s="178"/>
      <c r="E886" s="178"/>
      <c r="F886" s="178"/>
      <c r="G886" s="225"/>
      <c r="H886" s="231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</row>
    <row r="887" spans="1:22" x14ac:dyDescent="0.25">
      <c r="A887" s="178"/>
      <c r="B887" s="178"/>
      <c r="C887" s="178"/>
      <c r="D887" s="178"/>
      <c r="E887" s="178"/>
      <c r="F887" s="178"/>
      <c r="G887" s="225"/>
      <c r="H887" s="231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</row>
    <row r="888" spans="1:22" x14ac:dyDescent="0.25">
      <c r="A888" s="178"/>
      <c r="B888" s="178"/>
      <c r="C888" s="178"/>
      <c r="D888" s="178"/>
      <c r="E888" s="178"/>
      <c r="F888" s="178"/>
      <c r="G888" s="225"/>
      <c r="H888" s="231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</row>
    <row r="889" spans="1:22" x14ac:dyDescent="0.25">
      <c r="A889" s="178"/>
      <c r="B889" s="178"/>
      <c r="C889" s="178"/>
      <c r="D889" s="178"/>
      <c r="E889" s="178"/>
      <c r="F889" s="178"/>
      <c r="G889" s="225"/>
      <c r="H889" s="231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</row>
    <row r="890" spans="1:22" x14ac:dyDescent="0.25">
      <c r="A890" s="178"/>
      <c r="B890" s="178"/>
      <c r="C890" s="178"/>
      <c r="D890" s="178"/>
      <c r="E890" s="178"/>
      <c r="F890" s="178"/>
      <c r="G890" s="225"/>
      <c r="H890" s="231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</row>
    <row r="891" spans="1:22" x14ac:dyDescent="0.25">
      <c r="A891" s="178"/>
      <c r="B891" s="178"/>
      <c r="C891" s="178"/>
      <c r="D891" s="178"/>
      <c r="E891" s="178"/>
      <c r="F891" s="178"/>
      <c r="G891" s="225"/>
      <c r="H891" s="231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</row>
    <row r="892" spans="1:22" x14ac:dyDescent="0.25">
      <c r="A892" s="178"/>
      <c r="B892" s="178"/>
      <c r="C892" s="178"/>
      <c r="D892" s="178"/>
      <c r="E892" s="178"/>
      <c r="F892" s="178"/>
      <c r="G892" s="225"/>
      <c r="H892" s="231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</row>
    <row r="893" spans="1:22" x14ac:dyDescent="0.25">
      <c r="A893" s="178"/>
      <c r="B893" s="178"/>
      <c r="C893" s="178"/>
      <c r="D893" s="178"/>
      <c r="E893" s="178"/>
      <c r="F893" s="178"/>
      <c r="G893" s="225"/>
      <c r="H893" s="231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</row>
    <row r="894" spans="1:22" x14ac:dyDescent="0.25">
      <c r="A894" s="178"/>
      <c r="B894" s="178"/>
      <c r="C894" s="178"/>
      <c r="D894" s="178"/>
      <c r="E894" s="178"/>
      <c r="F894" s="178"/>
      <c r="G894" s="225"/>
      <c r="H894" s="231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</row>
    <row r="895" spans="1:22" x14ac:dyDescent="0.25">
      <c r="A895" s="178"/>
      <c r="B895" s="178"/>
      <c r="C895" s="178"/>
      <c r="D895" s="178"/>
      <c r="E895" s="178"/>
      <c r="F895" s="178"/>
      <c r="G895" s="225"/>
      <c r="H895" s="231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</row>
    <row r="896" spans="1:22" x14ac:dyDescent="0.25">
      <c r="A896" s="178"/>
      <c r="B896" s="178"/>
      <c r="C896" s="178"/>
      <c r="D896" s="178"/>
      <c r="E896" s="178"/>
      <c r="F896" s="178"/>
      <c r="G896" s="225"/>
      <c r="H896" s="231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</row>
    <row r="897" spans="1:22" x14ac:dyDescent="0.25">
      <c r="A897" s="178"/>
      <c r="B897" s="178"/>
      <c r="C897" s="178"/>
      <c r="D897" s="178"/>
      <c r="E897" s="178"/>
      <c r="F897" s="178"/>
      <c r="G897" s="225"/>
      <c r="H897" s="231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</row>
    <row r="898" spans="1:22" x14ac:dyDescent="0.25">
      <c r="A898" s="178"/>
      <c r="B898" s="178"/>
      <c r="C898" s="178"/>
      <c r="D898" s="178"/>
      <c r="E898" s="178"/>
      <c r="F898" s="178"/>
      <c r="G898" s="225"/>
      <c r="H898" s="231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</row>
    <row r="899" spans="1:22" x14ac:dyDescent="0.25">
      <c r="A899" s="178"/>
      <c r="B899" s="178"/>
      <c r="C899" s="178"/>
      <c r="D899" s="178"/>
      <c r="E899" s="178"/>
      <c r="F899" s="178"/>
      <c r="G899" s="225"/>
      <c r="H899" s="231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</row>
    <row r="900" spans="1:22" x14ac:dyDescent="0.25">
      <c r="A900" s="178"/>
      <c r="B900" s="178"/>
      <c r="C900" s="178"/>
      <c r="D900" s="178"/>
      <c r="E900" s="178"/>
      <c r="F900" s="178"/>
      <c r="G900" s="225"/>
      <c r="H900" s="231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</row>
    <row r="901" spans="1:22" x14ac:dyDescent="0.25">
      <c r="A901" s="178"/>
      <c r="B901" s="178"/>
      <c r="C901" s="178"/>
      <c r="D901" s="178"/>
      <c r="E901" s="178"/>
      <c r="F901" s="178"/>
      <c r="G901" s="225"/>
      <c r="H901" s="231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</row>
    <row r="902" spans="1:22" x14ac:dyDescent="0.25">
      <c r="A902" s="178"/>
      <c r="B902" s="178"/>
      <c r="C902" s="178"/>
      <c r="D902" s="178"/>
      <c r="E902" s="178"/>
      <c r="F902" s="178"/>
      <c r="G902" s="225"/>
      <c r="H902" s="231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</row>
    <row r="903" spans="1:22" x14ac:dyDescent="0.25">
      <c r="A903" s="178"/>
      <c r="B903" s="178"/>
      <c r="C903" s="178"/>
      <c r="D903" s="178"/>
      <c r="E903" s="178"/>
      <c r="F903" s="178"/>
      <c r="G903" s="225"/>
      <c r="H903" s="231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</row>
    <row r="904" spans="1:22" x14ac:dyDescent="0.25">
      <c r="A904" s="178"/>
      <c r="B904" s="178"/>
      <c r="C904" s="178"/>
      <c r="D904" s="178"/>
      <c r="E904" s="178"/>
      <c r="F904" s="178"/>
      <c r="G904" s="225"/>
      <c r="H904" s="231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</row>
    <row r="905" spans="1:22" x14ac:dyDescent="0.25">
      <c r="A905" s="178"/>
      <c r="B905" s="178"/>
      <c r="C905" s="178"/>
      <c r="D905" s="178"/>
      <c r="E905" s="178"/>
      <c r="F905" s="178"/>
      <c r="G905" s="225"/>
      <c r="H905" s="231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</row>
    <row r="906" spans="1:22" x14ac:dyDescent="0.25">
      <c r="A906" s="178"/>
      <c r="B906" s="178"/>
      <c r="C906" s="178"/>
      <c r="D906" s="178"/>
      <c r="E906" s="178"/>
      <c r="F906" s="178"/>
      <c r="G906" s="225"/>
      <c r="H906" s="231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</row>
    <row r="907" spans="1:22" x14ac:dyDescent="0.25">
      <c r="A907" s="178"/>
      <c r="B907" s="178"/>
      <c r="C907" s="178"/>
      <c r="D907" s="178"/>
      <c r="E907" s="178"/>
      <c r="F907" s="178"/>
      <c r="G907" s="225"/>
      <c r="H907" s="231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</row>
    <row r="908" spans="1:22" x14ac:dyDescent="0.25">
      <c r="A908" s="178"/>
      <c r="B908" s="178"/>
      <c r="C908" s="178"/>
      <c r="D908" s="178"/>
      <c r="E908" s="178"/>
      <c r="F908" s="178"/>
      <c r="G908" s="225"/>
      <c r="H908" s="231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</row>
    <row r="909" spans="1:22" x14ac:dyDescent="0.25">
      <c r="A909" s="178"/>
      <c r="B909" s="178"/>
      <c r="C909" s="178"/>
      <c r="D909" s="178"/>
      <c r="E909" s="178"/>
      <c r="F909" s="178"/>
      <c r="G909" s="225"/>
      <c r="H909" s="231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</row>
    <row r="910" spans="1:22" x14ac:dyDescent="0.25">
      <c r="A910" s="178"/>
      <c r="B910" s="178"/>
      <c r="C910" s="178"/>
      <c r="D910" s="178"/>
      <c r="E910" s="178"/>
      <c r="F910" s="178"/>
      <c r="G910" s="225"/>
      <c r="H910" s="231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</row>
    <row r="911" spans="1:22" x14ac:dyDescent="0.25">
      <c r="A911" s="178"/>
      <c r="B911" s="178"/>
      <c r="C911" s="178"/>
      <c r="D911" s="178"/>
      <c r="E911" s="178"/>
      <c r="F911" s="178"/>
      <c r="G911" s="225"/>
      <c r="H911" s="231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</row>
    <row r="912" spans="1:22" x14ac:dyDescent="0.25">
      <c r="A912" s="178"/>
      <c r="B912" s="178"/>
      <c r="C912" s="178"/>
      <c r="D912" s="178"/>
      <c r="E912" s="178"/>
      <c r="F912" s="178"/>
      <c r="G912" s="225"/>
      <c r="H912" s="231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</row>
    <row r="913" spans="1:22" x14ac:dyDescent="0.25">
      <c r="A913" s="178"/>
      <c r="B913" s="178"/>
      <c r="C913" s="178"/>
      <c r="D913" s="178"/>
      <c r="E913" s="178"/>
      <c r="F913" s="178"/>
      <c r="G913" s="225"/>
      <c r="H913" s="231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</row>
    <row r="914" spans="1:22" x14ac:dyDescent="0.25">
      <c r="A914" s="178"/>
      <c r="B914" s="178"/>
      <c r="C914" s="178"/>
      <c r="D914" s="178"/>
      <c r="E914" s="178"/>
      <c r="F914" s="178"/>
      <c r="G914" s="225"/>
      <c r="H914" s="231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</row>
    <row r="915" spans="1:22" x14ac:dyDescent="0.25">
      <c r="A915" s="178"/>
      <c r="B915" s="178"/>
      <c r="C915" s="178"/>
      <c r="D915" s="178"/>
      <c r="E915" s="178"/>
      <c r="F915" s="178"/>
      <c r="G915" s="225"/>
      <c r="H915" s="231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</row>
    <row r="916" spans="1:22" x14ac:dyDescent="0.25">
      <c r="A916" s="178"/>
      <c r="B916" s="178"/>
      <c r="C916" s="178"/>
      <c r="D916" s="178"/>
      <c r="E916" s="178"/>
      <c r="F916" s="178"/>
      <c r="G916" s="225"/>
      <c r="H916" s="231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</row>
    <row r="917" spans="1:22" x14ac:dyDescent="0.25">
      <c r="A917" s="178"/>
      <c r="B917" s="178"/>
      <c r="C917" s="178"/>
      <c r="D917" s="178"/>
      <c r="E917" s="178"/>
      <c r="F917" s="178"/>
      <c r="G917" s="225"/>
      <c r="H917" s="231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</row>
    <row r="918" spans="1:22" x14ac:dyDescent="0.25">
      <c r="A918" s="178"/>
      <c r="B918" s="178"/>
      <c r="C918" s="178"/>
      <c r="D918" s="178"/>
      <c r="E918" s="178"/>
      <c r="F918" s="178"/>
      <c r="G918" s="225"/>
      <c r="H918" s="231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</row>
    <row r="919" spans="1:22" x14ac:dyDescent="0.25">
      <c r="A919" s="178"/>
      <c r="B919" s="178"/>
      <c r="C919" s="178"/>
      <c r="D919" s="178"/>
      <c r="E919" s="178"/>
      <c r="F919" s="178"/>
      <c r="G919" s="225"/>
      <c r="H919" s="231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</row>
    <row r="920" spans="1:22" x14ac:dyDescent="0.25">
      <c r="A920" s="178"/>
      <c r="B920" s="178"/>
      <c r="C920" s="178"/>
      <c r="D920" s="178"/>
      <c r="E920" s="178"/>
      <c r="F920" s="178"/>
      <c r="G920" s="225"/>
      <c r="H920" s="231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</row>
    <row r="921" spans="1:22" x14ac:dyDescent="0.25">
      <c r="A921" s="178"/>
      <c r="B921" s="178"/>
      <c r="C921" s="178"/>
      <c r="D921" s="178"/>
      <c r="E921" s="178"/>
      <c r="F921" s="178"/>
      <c r="G921" s="225"/>
      <c r="H921" s="231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</row>
    <row r="922" spans="1:22" x14ac:dyDescent="0.25">
      <c r="A922" s="178"/>
      <c r="B922" s="178"/>
      <c r="C922" s="178"/>
      <c r="D922" s="178"/>
      <c r="E922" s="178"/>
      <c r="F922" s="178"/>
      <c r="G922" s="225"/>
      <c r="H922" s="231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</row>
    <row r="923" spans="1:22" x14ac:dyDescent="0.25">
      <c r="A923" s="178"/>
      <c r="B923" s="178"/>
      <c r="C923" s="178"/>
      <c r="D923" s="178"/>
      <c r="E923" s="178"/>
      <c r="F923" s="178"/>
      <c r="G923" s="225"/>
      <c r="H923" s="231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</row>
    <row r="924" spans="1:22" x14ac:dyDescent="0.25">
      <c r="A924" s="178"/>
      <c r="B924" s="178"/>
      <c r="C924" s="178"/>
      <c r="D924" s="178"/>
      <c r="E924" s="178"/>
      <c r="F924" s="178"/>
      <c r="G924" s="225"/>
      <c r="H924" s="231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</row>
    <row r="925" spans="1:22" x14ac:dyDescent="0.25">
      <c r="A925" s="178"/>
      <c r="B925" s="178"/>
      <c r="C925" s="178"/>
      <c r="D925" s="178"/>
      <c r="E925" s="178"/>
      <c r="F925" s="178"/>
      <c r="G925" s="225"/>
      <c r="H925" s="231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</row>
    <row r="926" spans="1:22" x14ac:dyDescent="0.25">
      <c r="A926" s="178"/>
      <c r="B926" s="178"/>
      <c r="C926" s="178"/>
      <c r="D926" s="178"/>
      <c r="E926" s="178"/>
      <c r="F926" s="178"/>
      <c r="G926" s="225"/>
      <c r="H926" s="231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</row>
    <row r="927" spans="1:22" x14ac:dyDescent="0.25">
      <c r="A927" s="178"/>
      <c r="B927" s="178"/>
      <c r="C927" s="178"/>
      <c r="D927" s="178"/>
      <c r="E927" s="178"/>
      <c r="F927" s="178"/>
      <c r="G927" s="225"/>
      <c r="H927" s="231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</row>
    <row r="928" spans="1:22" x14ac:dyDescent="0.25">
      <c r="A928" s="178"/>
      <c r="B928" s="178"/>
      <c r="C928" s="178"/>
      <c r="D928" s="178"/>
      <c r="E928" s="178"/>
      <c r="F928" s="178"/>
      <c r="G928" s="225"/>
      <c r="H928" s="231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</row>
    <row r="929" spans="1:22" x14ac:dyDescent="0.25">
      <c r="A929" s="178"/>
      <c r="B929" s="178"/>
      <c r="C929" s="178"/>
      <c r="D929" s="178"/>
      <c r="E929" s="178"/>
      <c r="F929" s="178"/>
      <c r="G929" s="225"/>
      <c r="H929" s="231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</row>
    <row r="930" spans="1:22" x14ac:dyDescent="0.25">
      <c r="A930" s="178"/>
      <c r="B930" s="178"/>
      <c r="C930" s="178"/>
      <c r="D930" s="178"/>
      <c r="E930" s="178"/>
      <c r="F930" s="178"/>
      <c r="G930" s="225"/>
      <c r="H930" s="231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</row>
    <row r="931" spans="1:22" x14ac:dyDescent="0.25">
      <c r="A931" s="178"/>
      <c r="B931" s="178"/>
      <c r="C931" s="178"/>
      <c r="D931" s="178"/>
      <c r="E931" s="178"/>
      <c r="F931" s="178"/>
      <c r="G931" s="225"/>
      <c r="H931" s="231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</row>
    <row r="932" spans="1:22" x14ac:dyDescent="0.25">
      <c r="A932" s="178"/>
      <c r="B932" s="178"/>
      <c r="C932" s="178"/>
      <c r="D932" s="178"/>
      <c r="E932" s="178"/>
      <c r="F932" s="178"/>
      <c r="G932" s="225"/>
      <c r="H932" s="231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</row>
    <row r="933" spans="1:22" x14ac:dyDescent="0.25">
      <c r="A933" s="178"/>
      <c r="B933" s="178"/>
      <c r="C933" s="178"/>
      <c r="D933" s="178"/>
      <c r="E933" s="178"/>
      <c r="F933" s="178"/>
      <c r="G933" s="225"/>
      <c r="H933" s="231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</row>
    <row r="934" spans="1:22" x14ac:dyDescent="0.25">
      <c r="A934" s="178"/>
      <c r="B934" s="178"/>
      <c r="C934" s="178"/>
      <c r="D934" s="178"/>
      <c r="E934" s="178"/>
      <c r="F934" s="178"/>
      <c r="G934" s="225"/>
      <c r="H934" s="231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</row>
    <row r="935" spans="1:22" x14ac:dyDescent="0.25">
      <c r="A935" s="178"/>
      <c r="B935" s="178"/>
      <c r="C935" s="178"/>
      <c r="D935" s="178"/>
      <c r="E935" s="178"/>
      <c r="F935" s="178"/>
      <c r="G935" s="225"/>
      <c r="H935" s="231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</row>
    <row r="936" spans="1:22" x14ac:dyDescent="0.25">
      <c r="A936" s="178"/>
      <c r="B936" s="178"/>
      <c r="C936" s="178"/>
      <c r="D936" s="178"/>
      <c r="E936" s="178"/>
      <c r="F936" s="178"/>
      <c r="G936" s="225"/>
      <c r="H936" s="231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</row>
    <row r="937" spans="1:22" x14ac:dyDescent="0.25">
      <c r="A937" s="178"/>
      <c r="B937" s="178"/>
      <c r="C937" s="178"/>
      <c r="D937" s="178"/>
      <c r="E937" s="178"/>
      <c r="F937" s="178"/>
      <c r="G937" s="225"/>
      <c r="H937" s="231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</row>
    <row r="938" spans="1:22" x14ac:dyDescent="0.25">
      <c r="A938" s="178"/>
      <c r="B938" s="178"/>
      <c r="C938" s="178"/>
      <c r="D938" s="178"/>
      <c r="E938" s="178"/>
      <c r="F938" s="178"/>
      <c r="G938" s="225"/>
      <c r="H938" s="231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</row>
    <row r="939" spans="1:22" x14ac:dyDescent="0.25">
      <c r="A939" s="178"/>
      <c r="B939" s="178"/>
      <c r="C939" s="178"/>
      <c r="D939" s="178"/>
      <c r="E939" s="178"/>
      <c r="F939" s="178"/>
      <c r="G939" s="225"/>
      <c r="H939" s="231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</row>
    <row r="940" spans="1:22" x14ac:dyDescent="0.25">
      <c r="A940" s="178"/>
      <c r="B940" s="178"/>
      <c r="C940" s="178"/>
      <c r="D940" s="178"/>
      <c r="E940" s="178"/>
      <c r="F940" s="178"/>
      <c r="G940" s="225"/>
      <c r="H940" s="231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</row>
    <row r="941" spans="1:22" x14ac:dyDescent="0.25">
      <c r="A941" s="178"/>
      <c r="B941" s="178"/>
      <c r="C941" s="178"/>
      <c r="D941" s="178"/>
      <c r="E941" s="178"/>
      <c r="F941" s="178"/>
      <c r="G941" s="225"/>
      <c r="H941" s="231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</row>
    <row r="942" spans="1:22" x14ac:dyDescent="0.25">
      <c r="A942" s="178"/>
      <c r="B942" s="178"/>
      <c r="C942" s="178"/>
      <c r="D942" s="178"/>
      <c r="E942" s="178"/>
      <c r="F942" s="178"/>
      <c r="G942" s="225"/>
      <c r="H942" s="231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</row>
    <row r="943" spans="1:22" x14ac:dyDescent="0.25">
      <c r="A943" s="178"/>
      <c r="B943" s="178"/>
      <c r="C943" s="178"/>
      <c r="D943" s="178"/>
      <c r="E943" s="178"/>
      <c r="F943" s="178"/>
      <c r="G943" s="225"/>
      <c r="H943" s="231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</row>
    <row r="944" spans="1:22" x14ac:dyDescent="0.25">
      <c r="A944" s="178"/>
      <c r="B944" s="178"/>
      <c r="C944" s="178"/>
      <c r="D944" s="178"/>
      <c r="E944" s="178"/>
      <c r="F944" s="178"/>
      <c r="G944" s="225"/>
      <c r="H944" s="231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</row>
    <row r="945" spans="1:22" x14ac:dyDescent="0.25">
      <c r="A945" s="178"/>
      <c r="B945" s="178"/>
      <c r="C945" s="178"/>
      <c r="D945" s="178"/>
      <c r="E945" s="178"/>
      <c r="F945" s="178"/>
      <c r="G945" s="225"/>
      <c r="H945" s="231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</row>
    <row r="946" spans="1:22" x14ac:dyDescent="0.25">
      <c r="A946" s="178"/>
      <c r="B946" s="178"/>
      <c r="C946" s="178"/>
      <c r="D946" s="178"/>
      <c r="E946" s="178"/>
      <c r="F946" s="178"/>
      <c r="G946" s="225"/>
      <c r="H946" s="231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</row>
    <row r="947" spans="1:22" x14ac:dyDescent="0.25">
      <c r="A947" s="178"/>
      <c r="B947" s="178"/>
      <c r="C947" s="178"/>
      <c r="D947" s="178"/>
      <c r="E947" s="178"/>
      <c r="F947" s="178"/>
      <c r="G947" s="225"/>
      <c r="H947" s="231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</row>
    <row r="948" spans="1:22" x14ac:dyDescent="0.25">
      <c r="A948" s="178"/>
      <c r="B948" s="178"/>
      <c r="C948" s="178"/>
      <c r="D948" s="178"/>
      <c r="E948" s="178"/>
      <c r="F948" s="178"/>
      <c r="G948" s="225"/>
      <c r="H948" s="231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</row>
    <row r="949" spans="1:22" x14ac:dyDescent="0.25">
      <c r="A949" s="178"/>
      <c r="B949" s="178"/>
      <c r="C949" s="178"/>
      <c r="D949" s="178"/>
      <c r="E949" s="178"/>
      <c r="F949" s="178"/>
      <c r="G949" s="225"/>
      <c r="H949" s="231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</row>
    <row r="950" spans="1:22" x14ac:dyDescent="0.25">
      <c r="A950" s="178"/>
      <c r="B950" s="178"/>
      <c r="C950" s="178"/>
      <c r="D950" s="178"/>
      <c r="E950" s="178"/>
      <c r="F950" s="178"/>
      <c r="G950" s="225"/>
      <c r="H950" s="231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</row>
    <row r="951" spans="1:22" x14ac:dyDescent="0.25">
      <c r="A951" s="178"/>
      <c r="B951" s="178"/>
      <c r="C951" s="178"/>
      <c r="D951" s="178"/>
      <c r="E951" s="178"/>
      <c r="F951" s="178"/>
      <c r="G951" s="225"/>
      <c r="H951" s="231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</row>
    <row r="952" spans="1:22" x14ac:dyDescent="0.25">
      <c r="A952" s="178"/>
      <c r="B952" s="178"/>
      <c r="C952" s="178"/>
      <c r="D952" s="178"/>
      <c r="E952" s="178"/>
      <c r="F952" s="178"/>
      <c r="G952" s="225"/>
      <c r="H952" s="231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</row>
    <row r="953" spans="1:22" x14ac:dyDescent="0.25">
      <c r="A953" s="178"/>
      <c r="B953" s="178"/>
      <c r="C953" s="178"/>
      <c r="D953" s="178"/>
      <c r="E953" s="178"/>
      <c r="F953" s="178"/>
      <c r="G953" s="225"/>
      <c r="H953" s="231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</row>
    <row r="954" spans="1:22" x14ac:dyDescent="0.25">
      <c r="A954" s="178"/>
      <c r="B954" s="178"/>
      <c r="C954" s="178"/>
      <c r="D954" s="178"/>
      <c r="E954" s="178"/>
      <c r="F954" s="178"/>
      <c r="G954" s="225"/>
      <c r="H954" s="231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</row>
    <row r="955" spans="1:22" x14ac:dyDescent="0.25">
      <c r="A955" s="178"/>
      <c r="B955" s="178"/>
      <c r="C955" s="178"/>
      <c r="D955" s="178"/>
      <c r="E955" s="178"/>
      <c r="F955" s="178"/>
      <c r="G955" s="225"/>
      <c r="H955" s="231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</row>
    <row r="956" spans="1:22" x14ac:dyDescent="0.25">
      <c r="A956" s="178"/>
      <c r="B956" s="178"/>
      <c r="C956" s="178"/>
      <c r="D956" s="178"/>
      <c r="E956" s="178"/>
      <c r="F956" s="178"/>
      <c r="G956" s="225"/>
      <c r="H956" s="231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</row>
    <row r="957" spans="1:22" x14ac:dyDescent="0.25">
      <c r="A957" s="178"/>
      <c r="B957" s="178"/>
      <c r="C957" s="178"/>
      <c r="D957" s="178"/>
      <c r="E957" s="178"/>
      <c r="F957" s="178"/>
      <c r="G957" s="225"/>
      <c r="H957" s="231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</row>
    <row r="958" spans="1:22" x14ac:dyDescent="0.25">
      <c r="A958" s="178"/>
      <c r="B958" s="178"/>
      <c r="C958" s="178"/>
      <c r="D958" s="178"/>
      <c r="E958" s="178"/>
      <c r="F958" s="178"/>
      <c r="G958" s="225"/>
      <c r="H958" s="231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</row>
    <row r="959" spans="1:22" x14ac:dyDescent="0.25">
      <c r="A959" s="178"/>
      <c r="B959" s="178"/>
      <c r="C959" s="178"/>
      <c r="D959" s="178"/>
      <c r="E959" s="178"/>
      <c r="F959" s="178"/>
      <c r="G959" s="225"/>
      <c r="H959" s="231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</row>
    <row r="960" spans="1:22" x14ac:dyDescent="0.25">
      <c r="A960" s="178"/>
      <c r="B960" s="178"/>
      <c r="C960" s="178"/>
      <c r="D960" s="178"/>
      <c r="E960" s="178"/>
      <c r="F960" s="178"/>
      <c r="G960" s="225"/>
      <c r="H960" s="231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</row>
    <row r="961" spans="1:22" x14ac:dyDescent="0.25">
      <c r="A961" s="178"/>
      <c r="B961" s="178"/>
      <c r="C961" s="178"/>
      <c r="D961" s="178"/>
      <c r="E961" s="178"/>
      <c r="F961" s="178"/>
      <c r="G961" s="225"/>
      <c r="H961" s="231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</row>
    <row r="962" spans="1:22" x14ac:dyDescent="0.25">
      <c r="A962" s="178"/>
      <c r="B962" s="178"/>
      <c r="C962" s="178"/>
      <c r="D962" s="178"/>
      <c r="E962" s="178"/>
      <c r="F962" s="178"/>
      <c r="G962" s="225"/>
      <c r="H962" s="231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</row>
    <row r="963" spans="1:22" x14ac:dyDescent="0.25">
      <c r="A963" s="178"/>
      <c r="B963" s="178"/>
      <c r="C963" s="178"/>
      <c r="D963" s="178"/>
      <c r="E963" s="178"/>
      <c r="F963" s="178"/>
      <c r="G963" s="225"/>
      <c r="H963" s="231"/>
      <c r="I963" s="114"/>
      <c r="J963" s="114"/>
      <c r="K963" s="114"/>
      <c r="L963" s="114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</row>
    <row r="964" spans="1:22" x14ac:dyDescent="0.25">
      <c r="A964" s="178"/>
      <c r="B964" s="178"/>
      <c r="C964" s="178"/>
      <c r="D964" s="178"/>
      <c r="E964" s="178"/>
      <c r="F964" s="178"/>
      <c r="G964" s="225"/>
      <c r="H964" s="231"/>
      <c r="I964" s="114"/>
      <c r="J964" s="114"/>
      <c r="K964" s="114"/>
      <c r="L964" s="114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</row>
    <row r="965" spans="1:22" x14ac:dyDescent="0.25">
      <c r="A965" s="178"/>
      <c r="B965" s="178"/>
      <c r="C965" s="178"/>
      <c r="D965" s="178"/>
      <c r="E965" s="178"/>
      <c r="F965" s="178"/>
      <c r="G965" s="225"/>
      <c r="H965" s="231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</row>
    <row r="966" spans="1:22" x14ac:dyDescent="0.25">
      <c r="A966" s="178"/>
      <c r="B966" s="178"/>
      <c r="C966" s="178"/>
      <c r="D966" s="178"/>
      <c r="E966" s="178"/>
      <c r="F966" s="178"/>
      <c r="G966" s="225"/>
      <c r="H966" s="231"/>
      <c r="I966" s="114"/>
      <c r="J966" s="114"/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</row>
    <row r="967" spans="1:22" x14ac:dyDescent="0.25">
      <c r="A967" s="178"/>
      <c r="B967" s="178"/>
      <c r="C967" s="178"/>
      <c r="D967" s="178"/>
      <c r="E967" s="178"/>
      <c r="F967" s="178"/>
      <c r="G967" s="225"/>
      <c r="H967" s="231"/>
      <c r="I967" s="114"/>
      <c r="J967" s="114"/>
      <c r="K967" s="114"/>
      <c r="L967" s="114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</row>
    <row r="968" spans="1:22" x14ac:dyDescent="0.25">
      <c r="A968" s="178"/>
      <c r="B968" s="178"/>
      <c r="C968" s="178"/>
      <c r="D968" s="178"/>
      <c r="E968" s="178"/>
      <c r="F968" s="178"/>
      <c r="G968" s="225"/>
      <c r="H968" s="231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</row>
    <row r="969" spans="1:22" x14ac:dyDescent="0.25">
      <c r="A969" s="178"/>
      <c r="B969" s="178"/>
      <c r="C969" s="178"/>
      <c r="D969" s="178"/>
      <c r="E969" s="178"/>
      <c r="F969" s="178"/>
      <c r="G969" s="225"/>
      <c r="H969" s="231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</row>
    <row r="970" spans="1:22" x14ac:dyDescent="0.25">
      <c r="A970" s="178"/>
      <c r="B970" s="178"/>
      <c r="C970" s="178"/>
      <c r="D970" s="178"/>
      <c r="E970" s="178"/>
      <c r="F970" s="178"/>
      <c r="G970" s="225"/>
      <c r="H970" s="231"/>
      <c r="I970" s="114"/>
      <c r="J970" s="114"/>
      <c r="K970" s="114"/>
      <c r="L970" s="114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</row>
    <row r="971" spans="1:22" x14ac:dyDescent="0.25">
      <c r="A971" s="178"/>
      <c r="B971" s="178"/>
      <c r="C971" s="178"/>
      <c r="D971" s="178"/>
      <c r="E971" s="178"/>
      <c r="F971" s="178"/>
      <c r="G971" s="225"/>
      <c r="H971" s="231"/>
      <c r="I971" s="114"/>
      <c r="J971" s="114"/>
      <c r="K971" s="114"/>
      <c r="L971" s="114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</row>
    <row r="972" spans="1:22" x14ac:dyDescent="0.25">
      <c r="A972" s="178"/>
      <c r="B972" s="178"/>
      <c r="C972" s="178"/>
      <c r="D972" s="178"/>
      <c r="E972" s="178"/>
      <c r="F972" s="178"/>
      <c r="G972" s="225"/>
      <c r="H972" s="231"/>
      <c r="I972" s="114"/>
      <c r="J972" s="114"/>
      <c r="K972" s="114"/>
      <c r="L972" s="114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</row>
    <row r="973" spans="1:22" x14ac:dyDescent="0.25">
      <c r="A973" s="178"/>
      <c r="B973" s="178"/>
      <c r="C973" s="178"/>
      <c r="D973" s="178"/>
      <c r="E973" s="178"/>
      <c r="F973" s="178"/>
      <c r="G973" s="225"/>
      <c r="H973" s="231"/>
      <c r="I973" s="114"/>
      <c r="J973" s="114"/>
      <c r="K973" s="114"/>
      <c r="L973" s="114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</row>
    <row r="974" spans="1:22" x14ac:dyDescent="0.25">
      <c r="A974" s="178"/>
      <c r="B974" s="178"/>
      <c r="C974" s="178"/>
      <c r="D974" s="178"/>
      <c r="E974" s="178"/>
      <c r="F974" s="178"/>
      <c r="G974" s="225"/>
      <c r="H974" s="231"/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</row>
    <row r="975" spans="1:22" x14ac:dyDescent="0.25">
      <c r="A975" s="178"/>
      <c r="B975" s="178"/>
      <c r="C975" s="178"/>
      <c r="D975" s="178"/>
      <c r="E975" s="178"/>
      <c r="F975" s="178"/>
      <c r="G975" s="225"/>
      <c r="H975" s="231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</row>
    <row r="976" spans="1:22" x14ac:dyDescent="0.25">
      <c r="A976" s="178"/>
      <c r="B976" s="178"/>
      <c r="C976" s="178"/>
      <c r="D976" s="178"/>
      <c r="E976" s="178"/>
      <c r="F976" s="178"/>
      <c r="G976" s="225"/>
      <c r="H976" s="231"/>
      <c r="I976" s="114"/>
      <c r="J976" s="114"/>
      <c r="K976" s="114"/>
      <c r="L976" s="114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</row>
    <row r="977" spans="1:22" x14ac:dyDescent="0.25">
      <c r="A977" s="178"/>
      <c r="B977" s="178"/>
      <c r="C977" s="178"/>
      <c r="D977" s="178"/>
      <c r="E977" s="178"/>
      <c r="F977" s="178"/>
      <c r="G977" s="225"/>
      <c r="H977" s="231"/>
      <c r="I977" s="114"/>
      <c r="J977" s="114"/>
      <c r="K977" s="114"/>
      <c r="L977" s="114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</row>
    <row r="978" spans="1:22" x14ac:dyDescent="0.25">
      <c r="A978" s="178"/>
      <c r="B978" s="178"/>
      <c r="C978" s="178"/>
      <c r="D978" s="178"/>
      <c r="E978" s="178"/>
      <c r="F978" s="178"/>
      <c r="G978" s="225"/>
      <c r="H978" s="231"/>
      <c r="I978" s="114"/>
      <c r="J978" s="114"/>
      <c r="K978" s="114"/>
      <c r="L978" s="114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</row>
    <row r="979" spans="1:22" x14ac:dyDescent="0.25">
      <c r="A979" s="178"/>
      <c r="B979" s="178"/>
      <c r="C979" s="178"/>
      <c r="D979" s="178"/>
      <c r="E979" s="178"/>
      <c r="F979" s="178"/>
      <c r="G979" s="225"/>
      <c r="H979" s="231"/>
      <c r="I979" s="114"/>
      <c r="J979" s="114"/>
      <c r="K979" s="114"/>
      <c r="L979" s="114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</row>
    <row r="980" spans="1:22" x14ac:dyDescent="0.25">
      <c r="A980" s="178"/>
      <c r="B980" s="178"/>
      <c r="C980" s="178"/>
      <c r="D980" s="178"/>
      <c r="E980" s="178"/>
      <c r="F980" s="178"/>
      <c r="G980" s="225"/>
      <c r="H980" s="231"/>
      <c r="I980" s="114"/>
      <c r="J980" s="114"/>
      <c r="K980" s="114"/>
      <c r="L980" s="114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</row>
    <row r="981" spans="1:22" x14ac:dyDescent="0.25">
      <c r="A981" s="178"/>
      <c r="B981" s="178"/>
      <c r="C981" s="178"/>
      <c r="D981" s="178"/>
      <c r="E981" s="178"/>
      <c r="F981" s="178"/>
      <c r="G981" s="225"/>
      <c r="H981" s="231"/>
      <c r="I981" s="114"/>
      <c r="J981" s="114"/>
      <c r="K981" s="114"/>
      <c r="L981" s="114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</row>
    <row r="982" spans="1:22" x14ac:dyDescent="0.25">
      <c r="A982" s="178"/>
      <c r="B982" s="178"/>
      <c r="C982" s="178"/>
      <c r="D982" s="178"/>
      <c r="E982" s="178"/>
      <c r="F982" s="178"/>
      <c r="G982" s="225"/>
      <c r="H982" s="231"/>
      <c r="I982" s="114"/>
      <c r="J982" s="114"/>
      <c r="K982" s="114"/>
      <c r="L982" s="114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</row>
    <row r="983" spans="1:22" x14ac:dyDescent="0.25">
      <c r="A983" s="178"/>
      <c r="B983" s="178"/>
      <c r="C983" s="178"/>
      <c r="D983" s="178"/>
      <c r="E983" s="178"/>
      <c r="F983" s="178"/>
      <c r="G983" s="225"/>
      <c r="H983" s="231"/>
      <c r="I983" s="114"/>
      <c r="J983" s="114"/>
      <c r="K983" s="114"/>
      <c r="L983" s="114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</row>
    <row r="984" spans="1:22" x14ac:dyDescent="0.25">
      <c r="A984" s="178"/>
      <c r="B984" s="178"/>
      <c r="C984" s="178"/>
      <c r="D984" s="178"/>
      <c r="E984" s="178"/>
      <c r="F984" s="178"/>
      <c r="G984" s="225"/>
      <c r="H984" s="231"/>
      <c r="I984" s="114"/>
      <c r="J984" s="114"/>
      <c r="K984" s="114"/>
      <c r="L984" s="114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</row>
    <row r="985" spans="1:22" x14ac:dyDescent="0.25">
      <c r="A985" s="178"/>
      <c r="B985" s="178"/>
      <c r="C985" s="178"/>
      <c r="D985" s="178"/>
      <c r="E985" s="178"/>
      <c r="F985" s="178"/>
      <c r="G985" s="225"/>
      <c r="H985" s="231"/>
      <c r="I985" s="114"/>
      <c r="J985" s="114"/>
      <c r="K985" s="114"/>
      <c r="L985" s="114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</row>
    <row r="986" spans="1:22" x14ac:dyDescent="0.25">
      <c r="A986" s="178"/>
      <c r="B986" s="178"/>
      <c r="C986" s="178"/>
      <c r="D986" s="178"/>
      <c r="E986" s="178"/>
      <c r="F986" s="178"/>
      <c r="G986" s="225"/>
      <c r="H986" s="231"/>
      <c r="I986" s="114"/>
      <c r="J986" s="114"/>
      <c r="K986" s="114"/>
      <c r="L986" s="114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</row>
    <row r="987" spans="1:22" x14ac:dyDescent="0.25">
      <c r="A987" s="178"/>
      <c r="B987" s="178"/>
      <c r="C987" s="178"/>
      <c r="D987" s="178"/>
      <c r="E987" s="178"/>
      <c r="F987" s="178"/>
      <c r="G987" s="225"/>
      <c r="H987" s="231"/>
      <c r="I987" s="114"/>
      <c r="J987" s="114"/>
      <c r="K987" s="114"/>
      <c r="L987" s="114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</row>
    <row r="988" spans="1:22" x14ac:dyDescent="0.25">
      <c r="A988" s="178"/>
      <c r="B988" s="178"/>
      <c r="C988" s="178"/>
      <c r="D988" s="178"/>
      <c r="E988" s="178"/>
      <c r="F988" s="178"/>
      <c r="G988" s="225"/>
      <c r="H988" s="231"/>
      <c r="I988" s="114"/>
      <c r="J988" s="114"/>
      <c r="K988" s="114"/>
      <c r="L988" s="114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</row>
    <row r="989" spans="1:22" x14ac:dyDescent="0.25">
      <c r="A989" s="178"/>
      <c r="B989" s="178"/>
      <c r="C989" s="178"/>
      <c r="D989" s="178"/>
      <c r="E989" s="178"/>
      <c r="F989" s="178"/>
      <c r="G989" s="225"/>
      <c r="H989" s="231"/>
      <c r="I989" s="114"/>
      <c r="J989" s="114"/>
      <c r="K989" s="114"/>
      <c r="L989" s="114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</row>
    <row r="990" spans="1:22" x14ac:dyDescent="0.25">
      <c r="A990" s="178"/>
      <c r="B990" s="178"/>
      <c r="C990" s="178"/>
      <c r="D990" s="178"/>
      <c r="E990" s="178"/>
      <c r="F990" s="178"/>
      <c r="G990" s="225"/>
      <c r="H990" s="231"/>
      <c r="I990" s="114"/>
      <c r="J990" s="114"/>
      <c r="K990" s="114"/>
      <c r="L990" s="114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</row>
    <row r="991" spans="1:22" x14ac:dyDescent="0.25">
      <c r="A991" s="178"/>
      <c r="B991" s="178"/>
      <c r="C991" s="178"/>
      <c r="D991" s="178"/>
      <c r="E991" s="178"/>
      <c r="F991" s="178"/>
      <c r="G991" s="225"/>
      <c r="H991" s="231"/>
      <c r="I991" s="114"/>
      <c r="J991" s="114"/>
      <c r="K991" s="114"/>
      <c r="L991" s="114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</row>
    <row r="992" spans="1:22" x14ac:dyDescent="0.25">
      <c r="A992" s="178"/>
      <c r="B992" s="178"/>
      <c r="C992" s="178"/>
      <c r="D992" s="178"/>
      <c r="E992" s="178"/>
      <c r="F992" s="178"/>
      <c r="G992" s="225"/>
      <c r="H992" s="231"/>
      <c r="I992" s="114"/>
      <c r="J992" s="114"/>
      <c r="K992" s="114"/>
      <c r="L992" s="114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</row>
    <row r="993" spans="1:22" x14ac:dyDescent="0.25">
      <c r="A993" s="178"/>
      <c r="B993" s="178"/>
      <c r="C993" s="178"/>
      <c r="D993" s="178"/>
      <c r="E993" s="178"/>
      <c r="F993" s="178"/>
      <c r="G993" s="225"/>
      <c r="H993" s="231"/>
      <c r="I993" s="114"/>
      <c r="J993" s="114"/>
      <c r="K993" s="114"/>
      <c r="L993" s="114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</row>
    <row r="994" spans="1:22" x14ac:dyDescent="0.25">
      <c r="A994" s="178"/>
      <c r="B994" s="178"/>
      <c r="C994" s="178"/>
      <c r="D994" s="178"/>
      <c r="E994" s="178"/>
      <c r="F994" s="178"/>
      <c r="G994" s="225"/>
      <c r="H994" s="231"/>
      <c r="I994" s="114"/>
      <c r="J994" s="114"/>
      <c r="K994" s="114"/>
      <c r="L994" s="114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</row>
    <row r="995" spans="1:22" x14ac:dyDescent="0.25">
      <c r="A995" s="178"/>
      <c r="B995" s="178"/>
      <c r="C995" s="178"/>
      <c r="D995" s="178"/>
      <c r="E995" s="178"/>
      <c r="F995" s="178"/>
      <c r="G995" s="225"/>
      <c r="H995" s="231"/>
      <c r="I995" s="114"/>
      <c r="J995" s="114"/>
      <c r="K995" s="114"/>
      <c r="L995" s="114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</row>
    <row r="996" spans="1:22" x14ac:dyDescent="0.25">
      <c r="A996" s="178"/>
      <c r="B996" s="178"/>
      <c r="C996" s="178"/>
      <c r="D996" s="178"/>
      <c r="E996" s="178"/>
      <c r="F996" s="178"/>
      <c r="G996" s="225"/>
      <c r="H996" s="231"/>
      <c r="I996" s="114"/>
      <c r="J996" s="114"/>
      <c r="K996" s="114"/>
      <c r="L996" s="114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</row>
    <row r="997" spans="1:22" x14ac:dyDescent="0.25">
      <c r="A997" s="178"/>
      <c r="B997" s="178"/>
      <c r="C997" s="178"/>
      <c r="D997" s="178"/>
      <c r="E997" s="178"/>
      <c r="F997" s="178"/>
      <c r="G997" s="225"/>
      <c r="H997" s="231"/>
      <c r="I997" s="114"/>
      <c r="J997" s="114"/>
      <c r="K997" s="114"/>
      <c r="L997" s="114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</row>
    <row r="998" spans="1:22" x14ac:dyDescent="0.25">
      <c r="A998" s="178"/>
      <c r="B998" s="178"/>
      <c r="C998" s="178"/>
      <c r="D998" s="178"/>
      <c r="E998" s="178"/>
      <c r="F998" s="178"/>
      <c r="G998" s="225"/>
      <c r="H998" s="231"/>
      <c r="I998" s="114"/>
      <c r="J998" s="114"/>
      <c r="K998" s="114"/>
      <c r="L998" s="114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</row>
    <row r="999" spans="1:22" x14ac:dyDescent="0.25">
      <c r="A999" s="178"/>
      <c r="B999" s="178"/>
      <c r="C999" s="178"/>
      <c r="D999" s="178"/>
      <c r="E999" s="178"/>
      <c r="F999" s="178"/>
      <c r="G999" s="225"/>
      <c r="H999" s="231"/>
      <c r="I999" s="114"/>
      <c r="J999" s="114"/>
      <c r="K999" s="114"/>
      <c r="L999" s="114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</row>
    <row r="1000" spans="1:22" x14ac:dyDescent="0.25">
      <c r="A1000" s="178"/>
      <c r="B1000" s="178"/>
      <c r="C1000" s="178"/>
      <c r="D1000" s="178"/>
      <c r="E1000" s="178"/>
      <c r="F1000" s="178"/>
      <c r="G1000" s="225"/>
      <c r="H1000" s="231"/>
      <c r="I1000" s="114"/>
      <c r="J1000" s="114"/>
      <c r="K1000" s="114"/>
      <c r="L1000" s="114"/>
      <c r="M1000" s="114"/>
      <c r="N1000" s="114"/>
      <c r="O1000" s="114"/>
      <c r="P1000" s="114"/>
      <c r="Q1000" s="114"/>
      <c r="R1000" s="114"/>
      <c r="S1000" s="114"/>
      <c r="T1000" s="114"/>
      <c r="U1000" s="114"/>
      <c r="V1000" s="114"/>
    </row>
    <row r="1001" spans="1:22" x14ac:dyDescent="0.25">
      <c r="A1001" s="178"/>
      <c r="B1001" s="178"/>
      <c r="C1001" s="178"/>
      <c r="D1001" s="178"/>
      <c r="E1001" s="178"/>
      <c r="F1001" s="178"/>
      <c r="G1001" s="225"/>
      <c r="H1001" s="231"/>
      <c r="I1001" s="114"/>
      <c r="J1001" s="114"/>
      <c r="K1001" s="114"/>
      <c r="L1001" s="114"/>
      <c r="M1001" s="114"/>
      <c r="N1001" s="114"/>
      <c r="O1001" s="114"/>
      <c r="P1001" s="114"/>
      <c r="Q1001" s="114"/>
      <c r="R1001" s="114"/>
      <c r="S1001" s="114"/>
      <c r="T1001" s="114"/>
      <c r="U1001" s="114"/>
      <c r="V1001" s="114"/>
    </row>
    <row r="1002" spans="1:22" x14ac:dyDescent="0.25">
      <c r="A1002" s="178"/>
      <c r="B1002" s="178"/>
      <c r="C1002" s="178"/>
      <c r="D1002" s="178"/>
      <c r="E1002" s="178"/>
      <c r="F1002" s="178"/>
      <c r="G1002" s="225"/>
      <c r="H1002" s="231"/>
      <c r="I1002" s="114"/>
      <c r="J1002" s="114"/>
      <c r="K1002" s="114"/>
      <c r="L1002" s="114"/>
      <c r="M1002" s="114"/>
      <c r="N1002" s="114"/>
      <c r="O1002" s="114"/>
      <c r="P1002" s="114"/>
      <c r="Q1002" s="114"/>
      <c r="R1002" s="114"/>
      <c r="S1002" s="114"/>
      <c r="T1002" s="114"/>
      <c r="U1002" s="114"/>
      <c r="V1002" s="114"/>
    </row>
    <row r="1003" spans="1:22" x14ac:dyDescent="0.25">
      <c r="A1003" s="178"/>
      <c r="B1003" s="178"/>
      <c r="C1003" s="178"/>
      <c r="D1003" s="178"/>
      <c r="E1003" s="178"/>
      <c r="F1003" s="178"/>
      <c r="G1003" s="225"/>
      <c r="H1003" s="231"/>
      <c r="I1003" s="114"/>
      <c r="J1003" s="114"/>
      <c r="K1003" s="114"/>
      <c r="L1003" s="114"/>
      <c r="M1003" s="114"/>
      <c r="N1003" s="114"/>
      <c r="O1003" s="114"/>
      <c r="P1003" s="114"/>
      <c r="Q1003" s="114"/>
      <c r="R1003" s="114"/>
      <c r="S1003" s="114"/>
      <c r="T1003" s="114"/>
      <c r="U1003" s="114"/>
      <c r="V1003" s="114"/>
    </row>
    <row r="1004" spans="1:22" x14ac:dyDescent="0.25">
      <c r="A1004" s="178"/>
      <c r="B1004" s="178"/>
      <c r="C1004" s="178"/>
      <c r="D1004" s="178"/>
      <c r="E1004" s="178"/>
      <c r="F1004" s="178"/>
      <c r="G1004" s="225"/>
      <c r="H1004" s="231"/>
      <c r="I1004" s="114"/>
      <c r="J1004" s="114"/>
      <c r="K1004" s="114"/>
      <c r="L1004" s="114"/>
      <c r="M1004" s="114"/>
      <c r="N1004" s="114"/>
      <c r="O1004" s="114"/>
      <c r="P1004" s="114"/>
      <c r="Q1004" s="114"/>
      <c r="R1004" s="114"/>
      <c r="S1004" s="114"/>
      <c r="T1004" s="114"/>
      <c r="U1004" s="114"/>
      <c r="V1004" s="114"/>
    </row>
    <row r="1005" spans="1:22" x14ac:dyDescent="0.25">
      <c r="A1005" s="178"/>
      <c r="B1005" s="178"/>
      <c r="C1005" s="178"/>
      <c r="D1005" s="178"/>
      <c r="E1005" s="178"/>
      <c r="F1005" s="178"/>
      <c r="G1005" s="225"/>
      <c r="H1005" s="231"/>
      <c r="I1005" s="114"/>
      <c r="J1005" s="114"/>
      <c r="K1005" s="114"/>
      <c r="L1005" s="114"/>
      <c r="M1005" s="114"/>
      <c r="N1005" s="114"/>
      <c r="O1005" s="114"/>
      <c r="P1005" s="114"/>
      <c r="Q1005" s="114"/>
      <c r="R1005" s="114"/>
      <c r="S1005" s="114"/>
      <c r="T1005" s="114"/>
      <c r="U1005" s="114"/>
      <c r="V1005" s="114"/>
    </row>
    <row r="1006" spans="1:22" x14ac:dyDescent="0.25">
      <c r="A1006" s="178"/>
      <c r="B1006" s="178"/>
      <c r="C1006" s="178"/>
      <c r="D1006" s="178"/>
      <c r="E1006" s="178"/>
      <c r="F1006" s="178"/>
      <c r="G1006" s="225"/>
      <c r="H1006" s="231"/>
      <c r="I1006" s="114"/>
      <c r="J1006" s="114"/>
      <c r="K1006" s="114"/>
      <c r="L1006" s="114"/>
      <c r="M1006" s="114"/>
      <c r="N1006" s="114"/>
      <c r="O1006" s="114"/>
      <c r="P1006" s="114"/>
      <c r="Q1006" s="114"/>
      <c r="R1006" s="114"/>
      <c r="S1006" s="114"/>
      <c r="T1006" s="114"/>
      <c r="U1006" s="114"/>
      <c r="V1006" s="114"/>
    </row>
    <row r="1007" spans="1:22" x14ac:dyDescent="0.25">
      <c r="A1007" s="178"/>
      <c r="B1007" s="178"/>
      <c r="C1007" s="178"/>
      <c r="D1007" s="178"/>
      <c r="E1007" s="178"/>
      <c r="F1007" s="178"/>
      <c r="G1007" s="225"/>
      <c r="H1007" s="231"/>
      <c r="I1007" s="114"/>
      <c r="J1007" s="114"/>
      <c r="K1007" s="114"/>
      <c r="L1007" s="114"/>
      <c r="M1007" s="114"/>
      <c r="N1007" s="114"/>
      <c r="O1007" s="114"/>
      <c r="P1007" s="114"/>
      <c r="Q1007" s="114"/>
      <c r="R1007" s="114"/>
      <c r="S1007" s="114"/>
      <c r="T1007" s="114"/>
      <c r="U1007" s="114"/>
      <c r="V1007" s="114"/>
    </row>
    <row r="1008" spans="1:22" x14ac:dyDescent="0.25">
      <c r="A1008" s="178"/>
      <c r="B1008" s="178"/>
      <c r="C1008" s="178"/>
      <c r="D1008" s="178"/>
      <c r="E1008" s="178"/>
      <c r="F1008" s="178"/>
      <c r="G1008" s="225"/>
      <c r="H1008" s="231"/>
      <c r="I1008" s="114"/>
      <c r="J1008" s="114"/>
      <c r="K1008" s="114"/>
      <c r="L1008" s="114"/>
      <c r="M1008" s="114"/>
      <c r="N1008" s="114"/>
      <c r="O1008" s="114"/>
      <c r="P1008" s="114"/>
      <c r="Q1008" s="114"/>
      <c r="R1008" s="114"/>
      <c r="S1008" s="114"/>
      <c r="T1008" s="114"/>
      <c r="U1008" s="114"/>
      <c r="V1008" s="114"/>
    </row>
    <row r="1009" spans="1:22" x14ac:dyDescent="0.25">
      <c r="A1009" s="178"/>
      <c r="B1009" s="178"/>
      <c r="C1009" s="178"/>
      <c r="D1009" s="178"/>
      <c r="E1009" s="178"/>
      <c r="F1009" s="178"/>
      <c r="G1009" s="225"/>
      <c r="H1009" s="231"/>
      <c r="I1009" s="114"/>
      <c r="J1009" s="114"/>
      <c r="K1009" s="114"/>
      <c r="L1009" s="114"/>
      <c r="M1009" s="114"/>
      <c r="N1009" s="114"/>
      <c r="O1009" s="114"/>
      <c r="P1009" s="114"/>
      <c r="Q1009" s="114"/>
      <c r="R1009" s="114"/>
      <c r="S1009" s="114"/>
      <c r="T1009" s="114"/>
      <c r="U1009" s="114"/>
      <c r="V1009" s="114"/>
    </row>
    <row r="1010" spans="1:22" x14ac:dyDescent="0.25">
      <c r="A1010" s="178"/>
      <c r="B1010" s="178"/>
      <c r="C1010" s="178"/>
      <c r="D1010" s="178"/>
      <c r="E1010" s="178"/>
      <c r="F1010" s="178"/>
      <c r="G1010" s="225"/>
      <c r="H1010" s="231"/>
      <c r="I1010" s="114"/>
      <c r="J1010" s="114"/>
      <c r="K1010" s="114"/>
      <c r="L1010" s="114"/>
      <c r="M1010" s="114"/>
      <c r="N1010" s="114"/>
      <c r="O1010" s="114"/>
      <c r="P1010" s="114"/>
      <c r="Q1010" s="114"/>
      <c r="R1010" s="114"/>
      <c r="S1010" s="114"/>
      <c r="T1010" s="114"/>
      <c r="U1010" s="114"/>
      <c r="V1010" s="114"/>
    </row>
    <row r="1011" spans="1:22" x14ac:dyDescent="0.25">
      <c r="A1011" s="178"/>
      <c r="B1011" s="178"/>
      <c r="C1011" s="178"/>
      <c r="D1011" s="178"/>
      <c r="E1011" s="178"/>
      <c r="F1011" s="178"/>
      <c r="G1011" s="225"/>
      <c r="H1011" s="231"/>
      <c r="I1011" s="114"/>
      <c r="J1011" s="114"/>
      <c r="K1011" s="114"/>
      <c r="L1011" s="114"/>
      <c r="M1011" s="114"/>
      <c r="N1011" s="114"/>
      <c r="O1011" s="114"/>
      <c r="P1011" s="114"/>
      <c r="Q1011" s="114"/>
      <c r="R1011" s="114"/>
      <c r="S1011" s="114"/>
      <c r="T1011" s="114"/>
      <c r="U1011" s="114"/>
      <c r="V1011" s="114"/>
    </row>
    <row r="1012" spans="1:22" x14ac:dyDescent="0.25">
      <c r="A1012" s="178"/>
      <c r="B1012" s="178"/>
      <c r="C1012" s="178"/>
      <c r="D1012" s="178"/>
      <c r="E1012" s="178"/>
      <c r="F1012" s="178"/>
      <c r="G1012" s="225"/>
      <c r="H1012" s="231"/>
      <c r="I1012" s="114"/>
      <c r="J1012" s="114"/>
      <c r="K1012" s="114"/>
      <c r="L1012" s="114"/>
      <c r="M1012" s="114"/>
      <c r="N1012" s="114"/>
      <c r="O1012" s="114"/>
      <c r="P1012" s="114"/>
      <c r="Q1012" s="114"/>
      <c r="R1012" s="114"/>
      <c r="S1012" s="114"/>
      <c r="T1012" s="114"/>
      <c r="U1012" s="114"/>
      <c r="V1012" s="114"/>
    </row>
    <row r="1013" spans="1:22" x14ac:dyDescent="0.25">
      <c r="A1013" s="178"/>
      <c r="B1013" s="178"/>
      <c r="C1013" s="178"/>
      <c r="D1013" s="178"/>
      <c r="E1013" s="178"/>
      <c r="F1013" s="178"/>
      <c r="G1013" s="225"/>
      <c r="H1013" s="231"/>
      <c r="I1013" s="114"/>
      <c r="J1013" s="114"/>
      <c r="K1013" s="114"/>
      <c r="L1013" s="114"/>
      <c r="M1013" s="114"/>
      <c r="N1013" s="114"/>
      <c r="O1013" s="114"/>
      <c r="P1013" s="114"/>
      <c r="Q1013" s="114"/>
      <c r="R1013" s="114"/>
      <c r="S1013" s="114"/>
      <c r="T1013" s="114"/>
      <c r="U1013" s="114"/>
      <c r="V1013" s="114"/>
    </row>
    <row r="1014" spans="1:22" x14ac:dyDescent="0.25">
      <c r="A1014" s="178"/>
      <c r="B1014" s="178"/>
      <c r="C1014" s="178"/>
      <c r="D1014" s="178"/>
      <c r="E1014" s="178"/>
      <c r="F1014" s="178"/>
      <c r="G1014" s="225"/>
      <c r="H1014" s="231"/>
      <c r="I1014" s="114"/>
      <c r="J1014" s="114"/>
      <c r="K1014" s="114"/>
      <c r="L1014" s="114"/>
      <c r="M1014" s="114"/>
      <c r="N1014" s="114"/>
      <c r="O1014" s="114"/>
      <c r="P1014" s="114"/>
      <c r="Q1014" s="114"/>
      <c r="R1014" s="114"/>
      <c r="S1014" s="114"/>
      <c r="T1014" s="114"/>
      <c r="U1014" s="114"/>
      <c r="V1014" s="114"/>
    </row>
    <row r="1015" spans="1:22" x14ac:dyDescent="0.25">
      <c r="A1015" s="178"/>
      <c r="B1015" s="178"/>
      <c r="C1015" s="178"/>
      <c r="D1015" s="178"/>
      <c r="E1015" s="178"/>
      <c r="F1015" s="178"/>
      <c r="G1015" s="225"/>
      <c r="H1015" s="231"/>
      <c r="I1015" s="114"/>
      <c r="J1015" s="114"/>
      <c r="K1015" s="114"/>
      <c r="L1015" s="114"/>
      <c r="M1015" s="114"/>
      <c r="N1015" s="114"/>
      <c r="O1015" s="114"/>
      <c r="P1015" s="114"/>
      <c r="Q1015" s="114"/>
      <c r="R1015" s="114"/>
      <c r="S1015" s="114"/>
      <c r="T1015" s="114"/>
      <c r="U1015" s="114"/>
      <c r="V1015" s="114"/>
    </row>
    <row r="1016" spans="1:22" x14ac:dyDescent="0.25">
      <c r="A1016" s="178"/>
      <c r="B1016" s="178"/>
      <c r="C1016" s="178"/>
      <c r="D1016" s="178"/>
      <c r="E1016" s="178"/>
      <c r="F1016" s="178"/>
      <c r="G1016" s="225"/>
      <c r="H1016" s="231"/>
      <c r="I1016" s="114"/>
      <c r="J1016" s="114"/>
      <c r="K1016" s="114"/>
      <c r="L1016" s="114"/>
      <c r="M1016" s="114"/>
      <c r="N1016" s="114"/>
      <c r="O1016" s="114"/>
      <c r="P1016" s="114"/>
      <c r="Q1016" s="114"/>
      <c r="R1016" s="114"/>
      <c r="S1016" s="114"/>
      <c r="T1016" s="114"/>
      <c r="U1016" s="114"/>
      <c r="V1016" s="114"/>
    </row>
    <row r="1017" spans="1:22" x14ac:dyDescent="0.25">
      <c r="A1017" s="178"/>
      <c r="B1017" s="178"/>
      <c r="C1017" s="178"/>
      <c r="D1017" s="178"/>
      <c r="E1017" s="178"/>
      <c r="F1017" s="178"/>
      <c r="G1017" s="225"/>
      <c r="H1017" s="231"/>
      <c r="I1017" s="114"/>
      <c r="J1017" s="114"/>
      <c r="K1017" s="114"/>
      <c r="L1017" s="114"/>
      <c r="M1017" s="114"/>
      <c r="N1017" s="114"/>
      <c r="O1017" s="114"/>
      <c r="P1017" s="114"/>
      <c r="Q1017" s="114"/>
      <c r="R1017" s="114"/>
      <c r="S1017" s="114"/>
      <c r="T1017" s="114"/>
      <c r="U1017" s="114"/>
      <c r="V1017" s="114"/>
    </row>
    <row r="1018" spans="1:22" x14ac:dyDescent="0.25">
      <c r="A1018" s="178"/>
      <c r="B1018" s="178"/>
      <c r="C1018" s="178"/>
      <c r="D1018" s="178"/>
      <c r="E1018" s="178"/>
      <c r="F1018" s="178"/>
      <c r="G1018" s="225"/>
      <c r="H1018" s="231"/>
      <c r="I1018" s="114"/>
      <c r="J1018" s="114"/>
      <c r="K1018" s="114"/>
      <c r="L1018" s="114"/>
      <c r="M1018" s="114"/>
      <c r="N1018" s="114"/>
      <c r="O1018" s="114"/>
      <c r="P1018" s="114"/>
      <c r="Q1018" s="114"/>
      <c r="R1018" s="114"/>
      <c r="S1018" s="114"/>
      <c r="T1018" s="114"/>
      <c r="U1018" s="114"/>
      <c r="V1018" s="114"/>
    </row>
    <row r="1019" spans="1:22" x14ac:dyDescent="0.25">
      <c r="A1019" s="178"/>
      <c r="B1019" s="178"/>
      <c r="C1019" s="178"/>
      <c r="D1019" s="178"/>
      <c r="E1019" s="178"/>
      <c r="F1019" s="178"/>
      <c r="G1019" s="225"/>
      <c r="H1019" s="231"/>
      <c r="I1019" s="114"/>
      <c r="J1019" s="114"/>
      <c r="K1019" s="114"/>
      <c r="L1019" s="114"/>
      <c r="M1019" s="114"/>
      <c r="N1019" s="114"/>
      <c r="O1019" s="114"/>
      <c r="P1019" s="114"/>
      <c r="Q1019" s="114"/>
      <c r="R1019" s="114"/>
      <c r="S1019" s="114"/>
      <c r="T1019" s="114"/>
      <c r="U1019" s="114"/>
      <c r="V1019" s="114"/>
    </row>
    <row r="1020" spans="1:22" x14ac:dyDescent="0.25">
      <c r="A1020" s="178"/>
      <c r="B1020" s="178"/>
      <c r="C1020" s="178"/>
      <c r="D1020" s="178"/>
      <c r="E1020" s="178"/>
      <c r="F1020" s="178"/>
      <c r="G1020" s="225"/>
      <c r="H1020" s="231"/>
      <c r="I1020" s="114"/>
      <c r="J1020" s="114"/>
      <c r="K1020" s="114"/>
      <c r="L1020" s="114"/>
      <c r="M1020" s="114"/>
      <c r="N1020" s="114"/>
      <c r="O1020" s="114"/>
      <c r="P1020" s="114"/>
      <c r="Q1020" s="114"/>
      <c r="R1020" s="114"/>
      <c r="S1020" s="114"/>
      <c r="T1020" s="114"/>
      <c r="U1020" s="114"/>
      <c r="V1020" s="114"/>
    </row>
    <row r="1021" spans="1:22" x14ac:dyDescent="0.25">
      <c r="A1021" s="178"/>
      <c r="B1021" s="178"/>
      <c r="C1021" s="178"/>
      <c r="D1021" s="178"/>
      <c r="E1021" s="178"/>
      <c r="F1021" s="178"/>
      <c r="G1021" s="225"/>
      <c r="H1021" s="231"/>
      <c r="I1021" s="114"/>
      <c r="J1021" s="114"/>
      <c r="K1021" s="114"/>
      <c r="L1021" s="114"/>
      <c r="M1021" s="114"/>
      <c r="N1021" s="114"/>
      <c r="O1021" s="114"/>
      <c r="P1021" s="114"/>
      <c r="Q1021" s="114"/>
      <c r="R1021" s="114"/>
      <c r="S1021" s="114"/>
      <c r="T1021" s="114"/>
      <c r="U1021" s="114"/>
      <c r="V1021" s="114"/>
    </row>
    <row r="1022" spans="1:22" x14ac:dyDescent="0.25">
      <c r="A1022" s="178"/>
      <c r="B1022" s="178"/>
      <c r="C1022" s="178"/>
      <c r="D1022" s="178"/>
      <c r="E1022" s="178"/>
      <c r="F1022" s="178"/>
      <c r="G1022" s="225"/>
      <c r="H1022" s="231"/>
      <c r="I1022" s="114"/>
      <c r="J1022" s="114"/>
      <c r="K1022" s="114"/>
      <c r="L1022" s="114"/>
      <c r="M1022" s="114"/>
      <c r="N1022" s="114"/>
      <c r="O1022" s="114"/>
      <c r="P1022" s="114"/>
      <c r="Q1022" s="114"/>
      <c r="R1022" s="114"/>
      <c r="S1022" s="114"/>
      <c r="T1022" s="114"/>
      <c r="U1022" s="114"/>
      <c r="V1022" s="114"/>
    </row>
    <row r="1023" spans="1:22" x14ac:dyDescent="0.25">
      <c r="A1023" s="178"/>
      <c r="B1023" s="178"/>
      <c r="C1023" s="178"/>
      <c r="D1023" s="178"/>
      <c r="E1023" s="178"/>
      <c r="F1023" s="178"/>
      <c r="G1023" s="225"/>
      <c r="H1023" s="231"/>
      <c r="I1023" s="114"/>
      <c r="J1023" s="114"/>
      <c r="K1023" s="114"/>
      <c r="L1023" s="114"/>
      <c r="M1023" s="114"/>
      <c r="N1023" s="114"/>
      <c r="O1023" s="114"/>
      <c r="P1023" s="114"/>
      <c r="Q1023" s="114"/>
      <c r="R1023" s="114"/>
      <c r="S1023" s="114"/>
      <c r="T1023" s="114"/>
      <c r="U1023" s="114"/>
      <c r="V1023" s="114"/>
    </row>
    <row r="1024" spans="1:22" x14ac:dyDescent="0.25">
      <c r="A1024" s="178"/>
      <c r="B1024" s="178"/>
      <c r="C1024" s="178"/>
      <c r="D1024" s="178"/>
      <c r="E1024" s="178"/>
      <c r="F1024" s="178"/>
      <c r="G1024" s="225"/>
      <c r="H1024" s="231"/>
      <c r="I1024" s="114"/>
      <c r="J1024" s="114"/>
      <c r="K1024" s="114"/>
      <c r="L1024" s="114"/>
      <c r="M1024" s="114"/>
      <c r="N1024" s="114"/>
      <c r="O1024" s="114"/>
      <c r="P1024" s="114"/>
      <c r="Q1024" s="114"/>
      <c r="R1024" s="114"/>
      <c r="S1024" s="114"/>
      <c r="T1024" s="114"/>
      <c r="U1024" s="114"/>
      <c r="V1024" s="114"/>
    </row>
    <row r="1025" spans="1:22" x14ac:dyDescent="0.25">
      <c r="A1025" s="178"/>
      <c r="B1025" s="178"/>
      <c r="C1025" s="178"/>
      <c r="D1025" s="178"/>
      <c r="E1025" s="178"/>
      <c r="F1025" s="178"/>
      <c r="G1025" s="225"/>
      <c r="H1025" s="231"/>
      <c r="I1025" s="114"/>
      <c r="J1025" s="114"/>
      <c r="K1025" s="114"/>
      <c r="L1025" s="114"/>
      <c r="M1025" s="114"/>
      <c r="N1025" s="114"/>
      <c r="O1025" s="114"/>
      <c r="P1025" s="114"/>
      <c r="Q1025" s="114"/>
      <c r="R1025" s="114"/>
      <c r="S1025" s="114"/>
      <c r="T1025" s="114"/>
      <c r="U1025" s="114"/>
      <c r="V1025" s="114"/>
    </row>
    <row r="1026" spans="1:22" x14ac:dyDescent="0.25">
      <c r="A1026" s="178"/>
      <c r="B1026" s="178"/>
      <c r="C1026" s="178"/>
      <c r="D1026" s="178"/>
      <c r="E1026" s="178"/>
      <c r="F1026" s="178"/>
      <c r="G1026" s="225"/>
      <c r="H1026" s="231"/>
      <c r="I1026" s="114"/>
      <c r="J1026" s="114"/>
      <c r="K1026" s="114"/>
      <c r="L1026" s="114"/>
      <c r="M1026" s="114"/>
      <c r="N1026" s="114"/>
      <c r="O1026" s="114"/>
      <c r="P1026" s="114"/>
      <c r="Q1026" s="114"/>
      <c r="R1026" s="114"/>
      <c r="S1026" s="114"/>
      <c r="T1026" s="114"/>
      <c r="U1026" s="114"/>
      <c r="V1026" s="114"/>
    </row>
    <row r="1027" spans="1:22" x14ac:dyDescent="0.25">
      <c r="A1027" s="178"/>
      <c r="B1027" s="178"/>
      <c r="C1027" s="178"/>
      <c r="D1027" s="178"/>
      <c r="E1027" s="178"/>
      <c r="F1027" s="178"/>
      <c r="G1027" s="225"/>
      <c r="H1027" s="231"/>
      <c r="I1027" s="114"/>
      <c r="J1027" s="114"/>
      <c r="K1027" s="114"/>
      <c r="L1027" s="114"/>
      <c r="M1027" s="114"/>
      <c r="N1027" s="114"/>
      <c r="O1027" s="114"/>
      <c r="P1027" s="114"/>
      <c r="Q1027" s="114"/>
      <c r="R1027" s="114"/>
      <c r="S1027" s="114"/>
      <c r="T1027" s="114"/>
      <c r="U1027" s="114"/>
      <c r="V1027" s="114"/>
    </row>
    <row r="1028" spans="1:22" x14ac:dyDescent="0.25">
      <c r="A1028" s="178"/>
      <c r="B1028" s="178"/>
      <c r="C1028" s="178"/>
      <c r="D1028" s="178"/>
      <c r="E1028" s="178"/>
      <c r="F1028" s="178"/>
      <c r="G1028" s="225"/>
      <c r="H1028" s="231"/>
      <c r="I1028" s="114"/>
      <c r="J1028" s="114"/>
      <c r="K1028" s="114"/>
      <c r="L1028" s="114"/>
      <c r="M1028" s="114"/>
      <c r="N1028" s="114"/>
      <c r="O1028" s="114"/>
      <c r="P1028" s="114"/>
      <c r="Q1028" s="114"/>
      <c r="R1028" s="114"/>
      <c r="S1028" s="114"/>
      <c r="T1028" s="114"/>
      <c r="U1028" s="114"/>
      <c r="V1028" s="114"/>
    </row>
    <row r="1029" spans="1:22" x14ac:dyDescent="0.25">
      <c r="A1029" s="178"/>
      <c r="B1029" s="178"/>
      <c r="C1029" s="178"/>
      <c r="D1029" s="178"/>
      <c r="E1029" s="178"/>
      <c r="F1029" s="178"/>
      <c r="G1029" s="225"/>
      <c r="H1029" s="231"/>
      <c r="I1029" s="114"/>
      <c r="J1029" s="114"/>
      <c r="K1029" s="114"/>
      <c r="L1029" s="114"/>
      <c r="M1029" s="114"/>
      <c r="N1029" s="114"/>
      <c r="O1029" s="114"/>
      <c r="P1029" s="114"/>
      <c r="Q1029" s="114"/>
      <c r="R1029" s="114"/>
      <c r="S1029" s="114"/>
      <c r="T1029" s="114"/>
      <c r="U1029" s="114"/>
      <c r="V1029" s="114"/>
    </row>
    <row r="1030" spans="1:22" x14ac:dyDescent="0.25">
      <c r="A1030" s="178"/>
      <c r="B1030" s="178"/>
      <c r="C1030" s="178"/>
      <c r="D1030" s="178"/>
      <c r="E1030" s="178"/>
      <c r="F1030" s="178"/>
      <c r="G1030" s="225"/>
      <c r="H1030" s="231"/>
      <c r="I1030" s="114"/>
      <c r="J1030" s="114"/>
      <c r="K1030" s="114"/>
      <c r="L1030" s="114"/>
      <c r="M1030" s="114"/>
      <c r="N1030" s="114"/>
      <c r="O1030" s="114"/>
      <c r="P1030" s="114"/>
      <c r="Q1030" s="114"/>
      <c r="R1030" s="114"/>
      <c r="S1030" s="114"/>
      <c r="T1030" s="114"/>
      <c r="U1030" s="114"/>
      <c r="V1030" s="114"/>
    </row>
    <row r="1031" spans="1:22" x14ac:dyDescent="0.25">
      <c r="A1031" s="178"/>
      <c r="B1031" s="178"/>
      <c r="C1031" s="178"/>
      <c r="D1031" s="178"/>
      <c r="E1031" s="178"/>
      <c r="F1031" s="178"/>
      <c r="G1031" s="225"/>
      <c r="H1031" s="231"/>
      <c r="I1031" s="114"/>
      <c r="J1031" s="114"/>
      <c r="K1031" s="114"/>
      <c r="L1031" s="114"/>
      <c r="M1031" s="114"/>
      <c r="N1031" s="114"/>
      <c r="O1031" s="114"/>
      <c r="P1031" s="114"/>
      <c r="Q1031" s="114"/>
      <c r="R1031" s="114"/>
      <c r="S1031" s="114"/>
      <c r="T1031" s="114"/>
      <c r="U1031" s="114"/>
      <c r="V1031" s="114"/>
    </row>
    <row r="1032" spans="1:22" x14ac:dyDescent="0.25">
      <c r="A1032" s="178"/>
      <c r="B1032" s="178"/>
      <c r="C1032" s="178"/>
      <c r="D1032" s="178"/>
      <c r="E1032" s="178"/>
      <c r="F1032" s="178"/>
      <c r="G1032" s="225"/>
      <c r="H1032" s="231"/>
      <c r="I1032" s="114"/>
      <c r="J1032" s="114"/>
      <c r="K1032" s="114"/>
      <c r="L1032" s="114"/>
      <c r="M1032" s="114"/>
      <c r="N1032" s="114"/>
      <c r="O1032" s="114"/>
      <c r="P1032" s="114"/>
      <c r="Q1032" s="114"/>
      <c r="R1032" s="114"/>
      <c r="S1032" s="114"/>
      <c r="T1032" s="114"/>
      <c r="U1032" s="114"/>
      <c r="V1032" s="114"/>
    </row>
    <row r="1033" spans="1:22" x14ac:dyDescent="0.25">
      <c r="A1033" s="178"/>
      <c r="B1033" s="178"/>
      <c r="C1033" s="178"/>
      <c r="D1033" s="178"/>
      <c r="E1033" s="178"/>
      <c r="F1033" s="178"/>
      <c r="G1033" s="225"/>
      <c r="H1033" s="231"/>
      <c r="I1033" s="114"/>
      <c r="J1033" s="114"/>
      <c r="K1033" s="114"/>
      <c r="L1033" s="114"/>
      <c r="M1033" s="114"/>
      <c r="N1033" s="114"/>
      <c r="O1033" s="114"/>
      <c r="P1033" s="114"/>
      <c r="Q1033" s="114"/>
      <c r="R1033" s="114"/>
      <c r="S1033" s="114"/>
      <c r="T1033" s="114"/>
      <c r="U1033" s="114"/>
      <c r="V1033" s="114"/>
    </row>
    <row r="1034" spans="1:22" x14ac:dyDescent="0.25">
      <c r="A1034" s="178"/>
      <c r="B1034" s="178"/>
      <c r="C1034" s="178"/>
      <c r="D1034" s="178"/>
      <c r="E1034" s="178"/>
      <c r="F1034" s="178"/>
      <c r="G1034" s="225"/>
      <c r="H1034" s="231"/>
      <c r="I1034" s="114"/>
      <c r="J1034" s="114"/>
      <c r="K1034" s="114"/>
      <c r="L1034" s="114"/>
      <c r="M1034" s="114"/>
      <c r="N1034" s="114"/>
      <c r="O1034" s="114"/>
      <c r="P1034" s="114"/>
      <c r="Q1034" s="114"/>
      <c r="R1034" s="114"/>
      <c r="S1034" s="114"/>
      <c r="T1034" s="114"/>
      <c r="U1034" s="114"/>
      <c r="V1034" s="114"/>
    </row>
    <row r="1035" spans="1:22" x14ac:dyDescent="0.25">
      <c r="A1035" s="178"/>
      <c r="B1035" s="178"/>
      <c r="C1035" s="178"/>
      <c r="D1035" s="178"/>
      <c r="E1035" s="178"/>
      <c r="F1035" s="178"/>
      <c r="G1035" s="225"/>
      <c r="H1035" s="231"/>
      <c r="I1035" s="114"/>
      <c r="J1035" s="114"/>
      <c r="K1035" s="114"/>
      <c r="L1035" s="114"/>
      <c r="M1035" s="114"/>
      <c r="N1035" s="114"/>
      <c r="O1035" s="114"/>
      <c r="P1035" s="114"/>
      <c r="Q1035" s="114"/>
      <c r="R1035" s="114"/>
      <c r="S1035" s="114"/>
      <c r="T1035" s="114"/>
      <c r="U1035" s="114"/>
      <c r="V1035" s="114"/>
    </row>
    <row r="1036" spans="1:22" x14ac:dyDescent="0.25">
      <c r="A1036" s="178"/>
      <c r="B1036" s="178"/>
      <c r="C1036" s="178"/>
      <c r="D1036" s="178"/>
      <c r="E1036" s="178"/>
      <c r="F1036" s="178"/>
      <c r="G1036" s="225"/>
      <c r="H1036" s="231"/>
      <c r="I1036" s="114"/>
      <c r="J1036" s="114"/>
      <c r="K1036" s="114"/>
      <c r="L1036" s="114"/>
      <c r="M1036" s="114"/>
      <c r="N1036" s="114"/>
      <c r="O1036" s="114"/>
      <c r="P1036" s="114"/>
      <c r="Q1036" s="114"/>
      <c r="R1036" s="114"/>
      <c r="S1036" s="114"/>
      <c r="T1036" s="114"/>
      <c r="U1036" s="114"/>
      <c r="V1036" s="114"/>
    </row>
    <row r="1037" spans="1:22" x14ac:dyDescent="0.25">
      <c r="A1037" s="178"/>
      <c r="B1037" s="178"/>
      <c r="C1037" s="178"/>
      <c r="D1037" s="178"/>
      <c r="E1037" s="178"/>
      <c r="F1037" s="178"/>
      <c r="G1037" s="225"/>
      <c r="H1037" s="231"/>
      <c r="I1037" s="114"/>
      <c r="J1037" s="114"/>
      <c r="K1037" s="114"/>
      <c r="L1037" s="114"/>
      <c r="M1037" s="114"/>
      <c r="N1037" s="114"/>
      <c r="O1037" s="114"/>
      <c r="P1037" s="114"/>
      <c r="Q1037" s="114"/>
      <c r="R1037" s="114"/>
      <c r="S1037" s="114"/>
      <c r="T1037" s="114"/>
      <c r="U1037" s="114"/>
      <c r="V1037" s="114"/>
    </row>
    <row r="1038" spans="1:22" x14ac:dyDescent="0.25">
      <c r="A1038" s="178"/>
      <c r="B1038" s="178"/>
      <c r="C1038" s="178"/>
      <c r="D1038" s="178"/>
      <c r="E1038" s="178"/>
      <c r="F1038" s="178"/>
      <c r="G1038" s="225"/>
      <c r="H1038" s="231"/>
      <c r="I1038" s="114"/>
      <c r="J1038" s="114"/>
      <c r="K1038" s="114"/>
      <c r="L1038" s="114"/>
      <c r="M1038" s="114"/>
      <c r="N1038" s="114"/>
      <c r="O1038" s="114"/>
      <c r="P1038" s="114"/>
      <c r="Q1038" s="114"/>
      <c r="R1038" s="114"/>
      <c r="S1038" s="114"/>
      <c r="T1038" s="114"/>
      <c r="U1038" s="114"/>
      <c r="V1038" s="114"/>
    </row>
    <row r="1039" spans="1:22" x14ac:dyDescent="0.25">
      <c r="A1039" s="178"/>
      <c r="B1039" s="178"/>
      <c r="C1039" s="178"/>
      <c r="D1039" s="178"/>
      <c r="E1039" s="178"/>
      <c r="F1039" s="178"/>
      <c r="G1039" s="225"/>
      <c r="H1039" s="231"/>
      <c r="I1039" s="114"/>
      <c r="J1039" s="114"/>
      <c r="K1039" s="114"/>
      <c r="L1039" s="114"/>
      <c r="M1039" s="114"/>
      <c r="N1039" s="114"/>
      <c r="O1039" s="114"/>
      <c r="P1039" s="114"/>
      <c r="Q1039" s="114"/>
      <c r="R1039" s="114"/>
      <c r="S1039" s="114"/>
      <c r="T1039" s="114"/>
      <c r="U1039" s="114"/>
      <c r="V1039" s="114"/>
    </row>
    <row r="1040" spans="1:22" x14ac:dyDescent="0.25">
      <c r="A1040" s="178"/>
      <c r="B1040" s="178"/>
      <c r="C1040" s="178"/>
      <c r="D1040" s="178"/>
      <c r="E1040" s="178"/>
      <c r="F1040" s="178"/>
      <c r="G1040" s="225"/>
      <c r="H1040" s="231"/>
      <c r="I1040" s="114"/>
      <c r="J1040" s="114"/>
      <c r="K1040" s="114"/>
      <c r="L1040" s="114"/>
      <c r="M1040" s="114"/>
      <c r="N1040" s="114"/>
      <c r="O1040" s="114"/>
      <c r="P1040" s="114"/>
      <c r="Q1040" s="114"/>
      <c r="R1040" s="114"/>
      <c r="S1040" s="114"/>
      <c r="T1040" s="114"/>
      <c r="U1040" s="114"/>
      <c r="V1040" s="114"/>
    </row>
    <row r="1041" spans="1:22" x14ac:dyDescent="0.25">
      <c r="A1041" s="178"/>
      <c r="B1041" s="178"/>
      <c r="C1041" s="178"/>
      <c r="D1041" s="178"/>
      <c r="E1041" s="178"/>
      <c r="F1041" s="178"/>
      <c r="G1041" s="225"/>
      <c r="H1041" s="231"/>
      <c r="I1041" s="114"/>
      <c r="J1041" s="114"/>
      <c r="K1041" s="114"/>
      <c r="L1041" s="114"/>
      <c r="M1041" s="114"/>
      <c r="N1041" s="114"/>
      <c r="O1041" s="114"/>
      <c r="P1041" s="114"/>
      <c r="Q1041" s="114"/>
      <c r="R1041" s="114"/>
      <c r="S1041" s="114"/>
      <c r="T1041" s="114"/>
      <c r="U1041" s="114"/>
      <c r="V1041" s="114"/>
    </row>
    <row r="1042" spans="1:22" x14ac:dyDescent="0.25">
      <c r="A1042" s="178"/>
      <c r="B1042" s="178"/>
      <c r="C1042" s="178"/>
      <c r="D1042" s="178"/>
      <c r="E1042" s="178"/>
      <c r="F1042" s="178"/>
      <c r="G1042" s="225"/>
      <c r="H1042" s="231"/>
      <c r="I1042" s="114"/>
      <c r="J1042" s="114"/>
      <c r="K1042" s="114"/>
      <c r="L1042" s="114"/>
      <c r="M1042" s="114"/>
      <c r="N1042" s="114"/>
      <c r="O1042" s="114"/>
      <c r="P1042" s="114"/>
      <c r="Q1042" s="114"/>
      <c r="R1042" s="114"/>
      <c r="S1042" s="114"/>
      <c r="T1042" s="114"/>
      <c r="U1042" s="114"/>
      <c r="V1042" s="114"/>
    </row>
    <row r="1043" spans="1:22" x14ac:dyDescent="0.25">
      <c r="A1043" s="178"/>
      <c r="B1043" s="178"/>
      <c r="C1043" s="178"/>
      <c r="D1043" s="178"/>
      <c r="E1043" s="178"/>
      <c r="F1043" s="178"/>
      <c r="G1043" s="225"/>
      <c r="H1043" s="231"/>
      <c r="I1043" s="114"/>
      <c r="J1043" s="114"/>
      <c r="K1043" s="114"/>
      <c r="L1043" s="114"/>
      <c r="M1043" s="114"/>
      <c r="N1043" s="114"/>
      <c r="O1043" s="114"/>
      <c r="P1043" s="114"/>
      <c r="Q1043" s="114"/>
      <c r="R1043" s="114"/>
      <c r="S1043" s="114"/>
      <c r="T1043" s="114"/>
      <c r="U1043" s="114"/>
      <c r="V1043" s="114"/>
    </row>
    <row r="1044" spans="1:22" x14ac:dyDescent="0.25">
      <c r="A1044" s="178"/>
      <c r="B1044" s="178"/>
      <c r="C1044" s="178"/>
      <c r="D1044" s="178"/>
      <c r="E1044" s="178"/>
      <c r="F1044" s="178"/>
      <c r="G1044" s="225"/>
      <c r="H1044" s="231"/>
      <c r="I1044" s="114"/>
      <c r="J1044" s="114"/>
      <c r="K1044" s="114"/>
      <c r="L1044" s="114"/>
      <c r="M1044" s="114"/>
      <c r="N1044" s="114"/>
      <c r="O1044" s="114"/>
      <c r="P1044" s="114"/>
      <c r="Q1044" s="114"/>
      <c r="R1044" s="114"/>
      <c r="S1044" s="114"/>
      <c r="T1044" s="114"/>
      <c r="U1044" s="114"/>
      <c r="V1044" s="114"/>
    </row>
    <row r="1045" spans="1:22" x14ac:dyDescent="0.25">
      <c r="A1045" s="178"/>
      <c r="B1045" s="178"/>
      <c r="C1045" s="178"/>
      <c r="D1045" s="178"/>
      <c r="E1045" s="178"/>
      <c r="F1045" s="178"/>
      <c r="G1045" s="225"/>
      <c r="H1045" s="231"/>
      <c r="I1045" s="114"/>
      <c r="J1045" s="114"/>
      <c r="K1045" s="114"/>
      <c r="L1045" s="114"/>
      <c r="M1045" s="114"/>
      <c r="N1045" s="114"/>
      <c r="O1045" s="114"/>
      <c r="P1045" s="114"/>
      <c r="Q1045" s="114"/>
      <c r="R1045" s="114"/>
      <c r="S1045" s="114"/>
      <c r="T1045" s="114"/>
      <c r="U1045" s="114"/>
      <c r="V1045" s="114"/>
    </row>
    <row r="1046" spans="1:22" x14ac:dyDescent="0.25">
      <c r="A1046" s="178"/>
      <c r="B1046" s="178"/>
      <c r="C1046" s="178"/>
      <c r="D1046" s="178"/>
      <c r="E1046" s="178"/>
      <c r="F1046" s="178"/>
      <c r="G1046" s="225"/>
      <c r="H1046" s="231"/>
      <c r="I1046" s="114"/>
      <c r="J1046" s="114"/>
      <c r="K1046" s="114"/>
      <c r="L1046" s="114"/>
      <c r="M1046" s="114"/>
      <c r="N1046" s="114"/>
      <c r="O1046" s="114"/>
      <c r="P1046" s="114"/>
      <c r="Q1046" s="114"/>
      <c r="R1046" s="114"/>
      <c r="S1046" s="114"/>
      <c r="T1046" s="114"/>
      <c r="U1046" s="114"/>
      <c r="V1046" s="114"/>
    </row>
    <row r="1047" spans="1:22" x14ac:dyDescent="0.25">
      <c r="A1047" s="178"/>
      <c r="B1047" s="178"/>
      <c r="C1047" s="178"/>
      <c r="D1047" s="178"/>
      <c r="E1047" s="178"/>
      <c r="F1047" s="178"/>
      <c r="G1047" s="225"/>
      <c r="H1047" s="231"/>
      <c r="I1047" s="114"/>
      <c r="J1047" s="114"/>
      <c r="K1047" s="114"/>
      <c r="L1047" s="114"/>
      <c r="M1047" s="114"/>
      <c r="N1047" s="114"/>
      <c r="O1047" s="114"/>
      <c r="P1047" s="114"/>
      <c r="Q1047" s="114"/>
      <c r="R1047" s="114"/>
      <c r="S1047" s="114"/>
      <c r="T1047" s="114"/>
      <c r="U1047" s="114"/>
      <c r="V1047" s="114"/>
    </row>
    <row r="1048" spans="1:22" x14ac:dyDescent="0.25">
      <c r="A1048" s="178"/>
      <c r="B1048" s="178"/>
      <c r="C1048" s="178"/>
      <c r="D1048" s="178"/>
      <c r="E1048" s="178"/>
      <c r="F1048" s="178"/>
      <c r="G1048" s="225"/>
      <c r="H1048" s="231"/>
      <c r="I1048" s="114"/>
      <c r="J1048" s="114"/>
      <c r="K1048" s="114"/>
      <c r="L1048" s="114"/>
      <c r="M1048" s="114"/>
      <c r="N1048" s="114"/>
      <c r="O1048" s="114"/>
      <c r="P1048" s="114"/>
      <c r="Q1048" s="114"/>
      <c r="R1048" s="114"/>
      <c r="S1048" s="114"/>
      <c r="T1048" s="114"/>
      <c r="U1048" s="114"/>
      <c r="V1048" s="114"/>
    </row>
    <row r="1049" spans="1:22" x14ac:dyDescent="0.25">
      <c r="A1049" s="178"/>
      <c r="B1049" s="178"/>
      <c r="C1049" s="178"/>
      <c r="D1049" s="178"/>
      <c r="E1049" s="178"/>
      <c r="F1049" s="178"/>
      <c r="G1049" s="225"/>
      <c r="H1049" s="231"/>
      <c r="I1049" s="114"/>
      <c r="J1049" s="114"/>
      <c r="K1049" s="114"/>
      <c r="L1049" s="114"/>
      <c r="M1049" s="114"/>
      <c r="N1049" s="114"/>
      <c r="O1049" s="114"/>
      <c r="P1049" s="114"/>
      <c r="Q1049" s="114"/>
      <c r="R1049" s="114"/>
      <c r="S1049" s="114"/>
      <c r="T1049" s="114"/>
      <c r="U1049" s="114"/>
      <c r="V1049" s="114"/>
    </row>
    <row r="1050" spans="1:22" x14ac:dyDescent="0.25">
      <c r="A1050" s="178"/>
      <c r="B1050" s="178"/>
      <c r="C1050" s="178"/>
      <c r="D1050" s="178"/>
      <c r="E1050" s="178"/>
      <c r="F1050" s="178"/>
      <c r="G1050" s="225"/>
      <c r="H1050" s="231"/>
      <c r="I1050" s="114"/>
      <c r="J1050" s="114"/>
      <c r="K1050" s="114"/>
      <c r="L1050" s="114"/>
      <c r="M1050" s="114"/>
      <c r="N1050" s="114"/>
      <c r="O1050" s="114"/>
      <c r="P1050" s="114"/>
      <c r="Q1050" s="114"/>
      <c r="R1050" s="114"/>
      <c r="S1050" s="114"/>
      <c r="T1050" s="114"/>
      <c r="U1050" s="114"/>
      <c r="V1050" s="114"/>
    </row>
    <row r="1051" spans="1:22" x14ac:dyDescent="0.25">
      <c r="A1051" s="178"/>
      <c r="B1051" s="178"/>
      <c r="C1051" s="178"/>
      <c r="D1051" s="178"/>
      <c r="E1051" s="178"/>
      <c r="F1051" s="178"/>
      <c r="G1051" s="225"/>
      <c r="H1051" s="231"/>
      <c r="I1051" s="114"/>
      <c r="J1051" s="114"/>
      <c r="K1051" s="114"/>
      <c r="L1051" s="114"/>
      <c r="M1051" s="114"/>
      <c r="N1051" s="114"/>
      <c r="O1051" s="114"/>
      <c r="P1051" s="114"/>
      <c r="Q1051" s="114"/>
      <c r="R1051" s="114"/>
      <c r="S1051" s="114"/>
      <c r="T1051" s="114"/>
      <c r="U1051" s="114"/>
      <c r="V1051" s="114"/>
    </row>
    <row r="1052" spans="1:22" x14ac:dyDescent="0.25">
      <c r="A1052" s="178"/>
      <c r="B1052" s="178"/>
      <c r="C1052" s="178"/>
      <c r="D1052" s="178"/>
      <c r="E1052" s="178"/>
      <c r="F1052" s="178"/>
      <c r="G1052" s="225"/>
      <c r="H1052" s="231"/>
      <c r="I1052" s="114"/>
      <c r="J1052" s="114"/>
      <c r="K1052" s="114"/>
      <c r="L1052" s="114"/>
      <c r="M1052" s="114"/>
      <c r="N1052" s="114"/>
      <c r="O1052" s="114"/>
      <c r="P1052" s="114"/>
      <c r="Q1052" s="114"/>
      <c r="R1052" s="114"/>
      <c r="S1052" s="114"/>
      <c r="T1052" s="114"/>
      <c r="U1052" s="114"/>
      <c r="V1052" s="114"/>
    </row>
    <row r="1053" spans="1:22" x14ac:dyDescent="0.25">
      <c r="A1053" s="178"/>
      <c r="B1053" s="178"/>
      <c r="C1053" s="178"/>
      <c r="D1053" s="178"/>
      <c r="E1053" s="178"/>
      <c r="F1053" s="178"/>
      <c r="G1053" s="225"/>
      <c r="H1053" s="231"/>
      <c r="I1053" s="114"/>
      <c r="J1053" s="114"/>
      <c r="K1053" s="114"/>
      <c r="L1053" s="114"/>
      <c r="M1053" s="114"/>
      <c r="N1053" s="114"/>
      <c r="O1053" s="114"/>
      <c r="P1053" s="114"/>
      <c r="Q1053" s="114"/>
      <c r="R1053" s="114"/>
      <c r="S1053" s="114"/>
      <c r="T1053" s="114"/>
      <c r="U1053" s="114"/>
      <c r="V1053" s="114"/>
    </row>
    <row r="1054" spans="1:22" x14ac:dyDescent="0.25">
      <c r="A1054" s="178"/>
      <c r="B1054" s="178"/>
      <c r="C1054" s="178"/>
      <c r="D1054" s="178"/>
      <c r="E1054" s="178"/>
      <c r="F1054" s="178"/>
      <c r="G1054" s="225"/>
      <c r="H1054" s="231"/>
      <c r="I1054" s="114"/>
      <c r="J1054" s="114"/>
      <c r="K1054" s="114"/>
      <c r="L1054" s="114"/>
      <c r="M1054" s="114"/>
      <c r="N1054" s="114"/>
      <c r="O1054" s="114"/>
      <c r="P1054" s="114"/>
      <c r="Q1054" s="114"/>
      <c r="R1054" s="114"/>
      <c r="S1054" s="114"/>
      <c r="T1054" s="114"/>
      <c r="U1054" s="114"/>
      <c r="V1054" s="114"/>
    </row>
    <row r="1055" spans="1:22" x14ac:dyDescent="0.25">
      <c r="A1055" s="178"/>
      <c r="B1055" s="178"/>
      <c r="C1055" s="178"/>
      <c r="D1055" s="178"/>
      <c r="E1055" s="178"/>
      <c r="F1055" s="178"/>
      <c r="G1055" s="225"/>
      <c r="H1055" s="231"/>
      <c r="I1055" s="114"/>
      <c r="J1055" s="114"/>
      <c r="K1055" s="114"/>
      <c r="L1055" s="114"/>
      <c r="M1055" s="114"/>
      <c r="N1055" s="114"/>
      <c r="O1055" s="114"/>
      <c r="P1055" s="114"/>
      <c r="Q1055" s="114"/>
      <c r="R1055" s="114"/>
      <c r="S1055" s="114"/>
      <c r="T1055" s="114"/>
      <c r="U1055" s="114"/>
      <c r="V1055" s="114"/>
    </row>
    <row r="1056" spans="1:22" x14ac:dyDescent="0.25">
      <c r="A1056" s="178"/>
      <c r="B1056" s="178"/>
      <c r="C1056" s="178"/>
      <c r="D1056" s="178"/>
      <c r="E1056" s="178"/>
      <c r="F1056" s="178"/>
      <c r="G1056" s="225"/>
      <c r="H1056" s="231"/>
      <c r="I1056" s="114"/>
      <c r="J1056" s="114"/>
      <c r="K1056" s="114"/>
      <c r="L1056" s="114"/>
      <c r="M1056" s="114"/>
      <c r="N1056" s="114"/>
      <c r="O1056" s="114"/>
      <c r="P1056" s="114"/>
      <c r="Q1056" s="114"/>
      <c r="R1056" s="114"/>
      <c r="S1056" s="114"/>
      <c r="T1056" s="114"/>
      <c r="U1056" s="114"/>
      <c r="V1056" s="114"/>
    </row>
    <row r="1057" spans="1:22" x14ac:dyDescent="0.25">
      <c r="A1057" s="178"/>
      <c r="B1057" s="178"/>
      <c r="C1057" s="178"/>
      <c r="D1057" s="178"/>
      <c r="E1057" s="178"/>
      <c r="F1057" s="178"/>
      <c r="G1057" s="225"/>
      <c r="H1057" s="231"/>
      <c r="I1057" s="114"/>
      <c r="J1057" s="114"/>
      <c r="K1057" s="114"/>
      <c r="L1057" s="114"/>
      <c r="M1057" s="114"/>
      <c r="N1057" s="114"/>
      <c r="O1057" s="114"/>
      <c r="P1057" s="114"/>
      <c r="Q1057" s="114"/>
      <c r="R1057" s="114"/>
      <c r="S1057" s="114"/>
      <c r="T1057" s="114"/>
      <c r="U1057" s="114"/>
      <c r="V1057" s="114"/>
    </row>
    <row r="1058" spans="1:22" x14ac:dyDescent="0.25">
      <c r="A1058" s="178"/>
      <c r="B1058" s="178"/>
      <c r="C1058" s="178"/>
      <c r="D1058" s="178"/>
      <c r="E1058" s="178"/>
      <c r="F1058" s="178"/>
      <c r="G1058" s="225"/>
      <c r="H1058" s="231"/>
      <c r="I1058" s="114"/>
      <c r="J1058" s="114"/>
      <c r="K1058" s="114"/>
      <c r="L1058" s="114"/>
      <c r="M1058" s="114"/>
      <c r="N1058" s="114"/>
      <c r="O1058" s="114"/>
      <c r="P1058" s="114"/>
      <c r="Q1058" s="114"/>
      <c r="R1058" s="114"/>
      <c r="S1058" s="114"/>
      <c r="T1058" s="114"/>
      <c r="U1058" s="114"/>
      <c r="V1058" s="114"/>
    </row>
    <row r="1059" spans="1:22" x14ac:dyDescent="0.25">
      <c r="A1059" s="178"/>
      <c r="B1059" s="178"/>
      <c r="C1059" s="178"/>
      <c r="D1059" s="178"/>
      <c r="E1059" s="178"/>
      <c r="F1059" s="178"/>
      <c r="G1059" s="225"/>
      <c r="H1059" s="231"/>
      <c r="I1059" s="114"/>
      <c r="J1059" s="114"/>
      <c r="K1059" s="114"/>
      <c r="L1059" s="114"/>
      <c r="M1059" s="114"/>
      <c r="N1059" s="114"/>
      <c r="O1059" s="114"/>
      <c r="P1059" s="114"/>
      <c r="Q1059" s="114"/>
      <c r="R1059" s="114"/>
      <c r="S1059" s="114"/>
      <c r="T1059" s="114"/>
      <c r="U1059" s="114"/>
      <c r="V1059" s="114"/>
    </row>
    <row r="1060" spans="1:22" x14ac:dyDescent="0.25">
      <c r="A1060" s="178"/>
      <c r="B1060" s="178"/>
      <c r="C1060" s="178"/>
      <c r="D1060" s="178"/>
      <c r="E1060" s="178"/>
      <c r="F1060" s="178"/>
      <c r="G1060" s="225"/>
      <c r="H1060" s="231"/>
      <c r="I1060" s="114"/>
      <c r="J1060" s="114"/>
      <c r="K1060" s="114"/>
      <c r="L1060" s="114"/>
      <c r="M1060" s="114"/>
      <c r="N1060" s="114"/>
      <c r="O1060" s="114"/>
      <c r="P1060" s="114"/>
      <c r="Q1060" s="114"/>
      <c r="R1060" s="114"/>
      <c r="S1060" s="114"/>
      <c r="T1060" s="114"/>
      <c r="U1060" s="114"/>
      <c r="V1060" s="114"/>
    </row>
    <row r="1061" spans="1:22" x14ac:dyDescent="0.25">
      <c r="A1061" s="178"/>
      <c r="B1061" s="178"/>
      <c r="C1061" s="178"/>
      <c r="D1061" s="178"/>
      <c r="E1061" s="178"/>
      <c r="F1061" s="178"/>
      <c r="G1061" s="225"/>
      <c r="H1061" s="231"/>
      <c r="I1061" s="114"/>
      <c r="J1061" s="114"/>
      <c r="K1061" s="114"/>
      <c r="L1061" s="114"/>
      <c r="M1061" s="114"/>
      <c r="N1061" s="114"/>
      <c r="O1061" s="114"/>
      <c r="P1061" s="114"/>
      <c r="Q1061" s="114"/>
      <c r="R1061" s="114"/>
      <c r="S1061" s="114"/>
      <c r="T1061" s="114"/>
      <c r="U1061" s="114"/>
      <c r="V1061" s="114"/>
    </row>
    <row r="1062" spans="1:22" x14ac:dyDescent="0.25">
      <c r="A1062" s="178"/>
      <c r="B1062" s="178"/>
      <c r="C1062" s="178"/>
      <c r="D1062" s="178"/>
      <c r="E1062" s="178"/>
      <c r="F1062" s="178"/>
      <c r="G1062" s="225"/>
      <c r="H1062" s="231"/>
      <c r="I1062" s="114"/>
      <c r="J1062" s="114"/>
      <c r="K1062" s="114"/>
      <c r="L1062" s="114"/>
      <c r="M1062" s="114"/>
      <c r="N1062" s="114"/>
      <c r="O1062" s="114"/>
      <c r="P1062" s="114"/>
      <c r="Q1062" s="114"/>
      <c r="R1062" s="114"/>
      <c r="S1062" s="114"/>
      <c r="T1062" s="114"/>
      <c r="U1062" s="114"/>
      <c r="V1062" s="114"/>
    </row>
    <row r="1063" spans="1:22" x14ac:dyDescent="0.25">
      <c r="A1063" s="178"/>
      <c r="B1063" s="178"/>
      <c r="C1063" s="178"/>
      <c r="D1063" s="178"/>
      <c r="E1063" s="178"/>
      <c r="F1063" s="178"/>
      <c r="G1063" s="225"/>
      <c r="H1063" s="231"/>
      <c r="I1063" s="114"/>
      <c r="J1063" s="114"/>
      <c r="K1063" s="114"/>
      <c r="L1063" s="114"/>
      <c r="M1063" s="114"/>
      <c r="N1063" s="114"/>
      <c r="O1063" s="114"/>
      <c r="P1063" s="114"/>
      <c r="Q1063" s="114"/>
      <c r="R1063" s="114"/>
      <c r="S1063" s="114"/>
      <c r="T1063" s="114"/>
      <c r="U1063" s="114"/>
      <c r="V1063" s="114"/>
    </row>
    <row r="1064" spans="1:22" x14ac:dyDescent="0.25">
      <c r="A1064" s="178"/>
      <c r="B1064" s="178"/>
      <c r="C1064" s="178"/>
      <c r="D1064" s="178"/>
      <c r="E1064" s="178"/>
      <c r="F1064" s="178"/>
      <c r="G1064" s="225"/>
      <c r="H1064" s="231"/>
      <c r="I1064" s="114"/>
      <c r="J1064" s="114"/>
      <c r="K1064" s="114"/>
      <c r="L1064" s="114"/>
      <c r="M1064" s="114"/>
      <c r="N1064" s="114"/>
      <c r="O1064" s="114"/>
      <c r="P1064" s="114"/>
      <c r="Q1064" s="114"/>
      <c r="R1064" s="114"/>
      <c r="S1064" s="114"/>
      <c r="T1064" s="114"/>
      <c r="U1064" s="114"/>
      <c r="V1064" s="114"/>
    </row>
    <row r="1065" spans="1:22" x14ac:dyDescent="0.25">
      <c r="A1065" s="178"/>
      <c r="B1065" s="178"/>
      <c r="C1065" s="178"/>
      <c r="D1065" s="178"/>
      <c r="E1065" s="178"/>
      <c r="F1065" s="178"/>
      <c r="G1065" s="225"/>
      <c r="H1065" s="231"/>
      <c r="I1065" s="114"/>
      <c r="J1065" s="114"/>
      <c r="K1065" s="114"/>
      <c r="L1065" s="114"/>
      <c r="M1065" s="114"/>
      <c r="N1065" s="114"/>
      <c r="O1065" s="114"/>
      <c r="P1065" s="114"/>
      <c r="Q1065" s="114"/>
      <c r="R1065" s="114"/>
      <c r="S1065" s="114"/>
      <c r="T1065" s="114"/>
      <c r="U1065" s="114"/>
      <c r="V1065" s="114"/>
    </row>
    <row r="1066" spans="1:22" x14ac:dyDescent="0.25">
      <c r="A1066" s="178"/>
      <c r="B1066" s="178"/>
      <c r="C1066" s="178"/>
      <c r="D1066" s="178"/>
      <c r="E1066" s="178"/>
      <c r="F1066" s="178"/>
      <c r="G1066" s="225"/>
      <c r="H1066" s="231"/>
      <c r="I1066" s="114"/>
      <c r="J1066" s="114"/>
      <c r="K1066" s="114"/>
      <c r="L1066" s="114"/>
      <c r="M1066" s="114"/>
      <c r="N1066" s="114"/>
      <c r="O1066" s="114"/>
      <c r="P1066" s="114"/>
      <c r="Q1066" s="114"/>
      <c r="R1066" s="114"/>
      <c r="S1066" s="114"/>
      <c r="T1066" s="114"/>
      <c r="U1066" s="114"/>
      <c r="V1066" s="114"/>
    </row>
    <row r="1067" spans="1:22" x14ac:dyDescent="0.25">
      <c r="A1067" s="178"/>
      <c r="B1067" s="178"/>
      <c r="C1067" s="178"/>
      <c r="D1067" s="178"/>
      <c r="E1067" s="178"/>
      <c r="F1067" s="178"/>
      <c r="G1067" s="225"/>
      <c r="H1067" s="231"/>
      <c r="I1067" s="114"/>
      <c r="J1067" s="114"/>
      <c r="K1067" s="114"/>
      <c r="L1067" s="114"/>
      <c r="M1067" s="114"/>
      <c r="N1067" s="114"/>
      <c r="O1067" s="114"/>
      <c r="P1067" s="114"/>
      <c r="Q1067" s="114"/>
      <c r="R1067" s="114"/>
      <c r="S1067" s="114"/>
      <c r="T1067" s="114"/>
      <c r="U1067" s="114"/>
      <c r="V1067" s="114"/>
    </row>
    <row r="1068" spans="1:22" x14ac:dyDescent="0.25">
      <c r="A1068" s="178"/>
      <c r="B1068" s="178"/>
      <c r="C1068" s="178"/>
      <c r="D1068" s="178"/>
      <c r="E1068" s="178"/>
      <c r="F1068" s="178"/>
      <c r="G1068" s="225"/>
      <c r="H1068" s="231"/>
      <c r="I1068" s="114"/>
      <c r="J1068" s="114"/>
      <c r="K1068" s="114"/>
      <c r="L1068" s="114"/>
      <c r="M1068" s="114"/>
      <c r="N1068" s="114"/>
      <c r="O1068" s="114"/>
      <c r="P1068" s="114"/>
      <c r="Q1068" s="114"/>
      <c r="R1068" s="114"/>
      <c r="S1068" s="114"/>
      <c r="T1068" s="114"/>
      <c r="U1068" s="114"/>
      <c r="V1068" s="114"/>
    </row>
    <row r="1069" spans="1:22" x14ac:dyDescent="0.25">
      <c r="A1069" s="178"/>
      <c r="B1069" s="178"/>
      <c r="C1069" s="178"/>
      <c r="D1069" s="178"/>
      <c r="E1069" s="178"/>
      <c r="F1069" s="178"/>
      <c r="G1069" s="225"/>
      <c r="H1069" s="231"/>
      <c r="I1069" s="114"/>
      <c r="J1069" s="114"/>
      <c r="K1069" s="114"/>
      <c r="L1069" s="114"/>
      <c r="M1069" s="114"/>
      <c r="N1069" s="114"/>
      <c r="O1069" s="114"/>
      <c r="P1069" s="114"/>
      <c r="Q1069" s="114"/>
      <c r="R1069" s="114"/>
      <c r="S1069" s="114"/>
      <c r="T1069" s="114"/>
      <c r="U1069" s="114"/>
      <c r="V1069" s="114"/>
    </row>
    <row r="1070" spans="1:22" x14ac:dyDescent="0.25">
      <c r="A1070" s="178"/>
      <c r="B1070" s="178"/>
      <c r="C1070" s="178"/>
      <c r="D1070" s="178"/>
      <c r="E1070" s="178"/>
      <c r="F1070" s="178"/>
      <c r="G1070" s="225"/>
      <c r="H1070" s="231"/>
      <c r="I1070" s="114"/>
      <c r="J1070" s="114"/>
      <c r="K1070" s="114"/>
      <c r="L1070" s="114"/>
      <c r="M1070" s="114"/>
      <c r="N1070" s="114"/>
      <c r="O1070" s="114"/>
      <c r="P1070" s="114"/>
      <c r="Q1070" s="114"/>
      <c r="R1070" s="114"/>
      <c r="S1070" s="114"/>
      <c r="T1070" s="114"/>
      <c r="U1070" s="114"/>
      <c r="V1070" s="114"/>
    </row>
    <row r="1071" spans="1:22" x14ac:dyDescent="0.25">
      <c r="A1071" s="178"/>
      <c r="B1071" s="178"/>
      <c r="C1071" s="178"/>
      <c r="D1071" s="178"/>
      <c r="E1071" s="178"/>
      <c r="F1071" s="178"/>
      <c r="G1071" s="225"/>
      <c r="H1071" s="231"/>
      <c r="I1071" s="114"/>
      <c r="J1071" s="114"/>
      <c r="K1071" s="114"/>
      <c r="L1071" s="114"/>
      <c r="M1071" s="114"/>
      <c r="N1071" s="114"/>
      <c r="O1071" s="114"/>
      <c r="P1071" s="114"/>
      <c r="Q1071" s="114"/>
      <c r="R1071" s="114"/>
      <c r="S1071" s="114"/>
      <c r="T1071" s="114"/>
      <c r="U1071" s="114"/>
      <c r="V1071" s="114"/>
    </row>
    <row r="1072" spans="1:22" x14ac:dyDescent="0.25">
      <c r="A1072" s="178"/>
      <c r="B1072" s="178"/>
      <c r="C1072" s="178"/>
      <c r="D1072" s="178"/>
      <c r="E1072" s="178"/>
      <c r="F1072" s="178"/>
      <c r="G1072" s="225"/>
      <c r="H1072" s="231"/>
      <c r="I1072" s="114"/>
      <c r="J1072" s="114"/>
      <c r="K1072" s="114"/>
      <c r="L1072" s="114"/>
      <c r="M1072" s="114"/>
      <c r="N1072" s="114"/>
      <c r="O1072" s="114"/>
      <c r="P1072" s="114"/>
      <c r="Q1072" s="114"/>
      <c r="R1072" s="114"/>
      <c r="S1072" s="114"/>
      <c r="T1072" s="114"/>
      <c r="U1072" s="114"/>
      <c r="V1072" s="114"/>
    </row>
    <row r="1073" spans="1:22" x14ac:dyDescent="0.25">
      <c r="A1073" s="178"/>
      <c r="B1073" s="178"/>
      <c r="C1073" s="178"/>
      <c r="D1073" s="178"/>
      <c r="E1073" s="178"/>
      <c r="F1073" s="178"/>
      <c r="G1073" s="225"/>
      <c r="H1073" s="231"/>
      <c r="I1073" s="114"/>
      <c r="J1073" s="114"/>
      <c r="K1073" s="114"/>
      <c r="L1073" s="114"/>
      <c r="M1073" s="114"/>
      <c r="N1073" s="114"/>
      <c r="O1073" s="114"/>
      <c r="P1073" s="114"/>
      <c r="Q1073" s="114"/>
      <c r="R1073" s="114"/>
      <c r="S1073" s="114"/>
      <c r="T1073" s="114"/>
      <c r="U1073" s="114"/>
      <c r="V1073" s="114"/>
    </row>
  </sheetData>
  <sheetProtection algorithmName="SHA-512" hashValue="E33Axx4lhtcgF+RXCkXJ/iuzihPiCoy+Iy/qNNF5MbqyrXolc+r9Y0roPVkcEWpcvvgl0K4bCBzOpHK6bGg6xA==" saltValue="CaxTMMm8njPGTkysjXuJ7A==" spinCount="100000" sheet="1" objects="1" scenarios="1"/>
  <mergeCells count="32">
    <mergeCell ref="D165:H165"/>
    <mergeCell ref="A176:H176"/>
    <mergeCell ref="A177:H177"/>
    <mergeCell ref="A174:C174"/>
    <mergeCell ref="D174:H174"/>
    <mergeCell ref="A175:H175"/>
    <mergeCell ref="A169:C169"/>
    <mergeCell ref="D169:H169"/>
    <mergeCell ref="A172:C172"/>
    <mergeCell ref="D172:H172"/>
    <mergeCell ref="A173:C173"/>
    <mergeCell ref="D173:H173"/>
    <mergeCell ref="A166:C166"/>
    <mergeCell ref="D166:H166"/>
    <mergeCell ref="A167:C167"/>
    <mergeCell ref="D167:H167"/>
    <mergeCell ref="G7:H7"/>
    <mergeCell ref="I74:J74"/>
    <mergeCell ref="A181:H181"/>
    <mergeCell ref="A1:H1"/>
    <mergeCell ref="A2:H2"/>
    <mergeCell ref="A3:H3"/>
    <mergeCell ref="A4:H4"/>
    <mergeCell ref="A5:H5"/>
    <mergeCell ref="A179:H179"/>
    <mergeCell ref="A168:C168"/>
    <mergeCell ref="D168:H168"/>
    <mergeCell ref="A162:C162"/>
    <mergeCell ref="D162:H162"/>
    <mergeCell ref="A164:C164"/>
    <mergeCell ref="D164:H164"/>
    <mergeCell ref="A165:C165"/>
  </mergeCells>
  <printOptions horizontalCentered="1" verticalCentered="1"/>
  <pageMargins left="0.51181102362204722" right="0.51181102362204722" top="0.78740157480314965" bottom="0.78740157480314965" header="0" footer="0"/>
  <pageSetup scale="45" orientation="portrait" r:id="rId1"/>
  <rowBreaks count="1" manualBreakCount="1">
    <brk id="9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7030A0"/>
  </sheetPr>
  <dimension ref="A1:AB1022"/>
  <sheetViews>
    <sheetView tabSelected="1" view="pageBreakPreview" zoomScale="85" zoomScaleNormal="85" zoomScaleSheetLayoutView="85" workbookViewId="0">
      <selection activeCell="D9" sqref="D9"/>
    </sheetView>
  </sheetViews>
  <sheetFormatPr baseColWidth="10" defaultColWidth="14.42578125" defaultRowHeight="15" customHeight="1" x14ac:dyDescent="0.3"/>
  <cols>
    <col min="1" max="1" width="9.28515625" style="155" customWidth="1"/>
    <col min="2" max="2" width="63.85546875" style="155" customWidth="1"/>
    <col min="3" max="3" width="26.28515625" style="155" customWidth="1"/>
    <col min="4" max="4" width="5.42578125" style="155" customWidth="1"/>
    <col min="5" max="5" width="30" style="155" customWidth="1"/>
    <col min="6" max="6" width="8.28515625" style="155" customWidth="1"/>
    <col min="7" max="7" width="25.140625" style="155" customWidth="1"/>
    <col min="8" max="8" width="13.42578125" style="224" customWidth="1"/>
    <col min="9" max="9" width="20.85546875" customWidth="1"/>
    <col min="10" max="10" width="30.7109375" style="144" customWidth="1"/>
    <col min="11" max="11" width="26.28515625" style="144" customWidth="1"/>
    <col min="12" max="12" width="18.42578125" style="144" customWidth="1"/>
    <col min="13" max="13" width="15.5703125" style="144" customWidth="1"/>
    <col min="14" max="15" width="10.7109375" style="145" customWidth="1"/>
    <col min="16" max="28" width="10.7109375" customWidth="1"/>
  </cols>
  <sheetData>
    <row r="1" spans="1:28" ht="18.75" x14ac:dyDescent="0.3">
      <c r="A1" s="431" t="s">
        <v>108</v>
      </c>
      <c r="B1" s="431"/>
      <c r="C1" s="431"/>
      <c r="D1" s="431"/>
      <c r="E1" s="431"/>
      <c r="F1" s="431"/>
      <c r="G1" s="431"/>
      <c r="H1" s="431"/>
      <c r="I1" s="114"/>
      <c r="J1" s="142"/>
      <c r="K1" s="142"/>
      <c r="L1" s="142"/>
      <c r="M1" s="142"/>
      <c r="N1" s="143"/>
      <c r="O1" s="143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8" ht="15.75" customHeight="1" x14ac:dyDescent="0.3">
      <c r="A2" s="431" t="s">
        <v>1</v>
      </c>
      <c r="B2" s="431"/>
      <c r="C2" s="431"/>
      <c r="D2" s="431"/>
      <c r="E2" s="431"/>
      <c r="F2" s="431"/>
      <c r="G2" s="431"/>
      <c r="H2" s="431"/>
      <c r="I2" s="346"/>
      <c r="J2" s="142"/>
      <c r="K2" s="142"/>
      <c r="L2" s="142"/>
      <c r="M2" s="142"/>
      <c r="N2" s="143"/>
      <c r="O2" s="143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3" spans="1:28" ht="18.75" x14ac:dyDescent="0.3">
      <c r="A3" s="431" t="s">
        <v>109</v>
      </c>
      <c r="B3" s="431"/>
      <c r="C3" s="431"/>
      <c r="D3" s="431"/>
      <c r="E3" s="431"/>
      <c r="F3" s="431"/>
      <c r="G3" s="431"/>
      <c r="H3" s="431"/>
      <c r="I3" s="346"/>
      <c r="J3" s="142"/>
      <c r="K3" s="142"/>
      <c r="L3" s="142"/>
      <c r="M3" s="142">
        <f>7800*2</f>
        <v>15600</v>
      </c>
      <c r="N3" s="143"/>
      <c r="O3" s="143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</row>
    <row r="4" spans="1:28" ht="18.75" x14ac:dyDescent="0.3">
      <c r="A4" s="431" t="s">
        <v>1243</v>
      </c>
      <c r="B4" s="431"/>
      <c r="C4" s="431"/>
      <c r="D4" s="431"/>
      <c r="E4" s="431"/>
      <c r="F4" s="431"/>
      <c r="G4" s="431"/>
      <c r="H4" s="431"/>
      <c r="I4" s="114"/>
      <c r="J4" s="142"/>
      <c r="K4" s="142"/>
      <c r="L4" s="142"/>
      <c r="M4" s="142"/>
      <c r="N4" s="143"/>
      <c r="O4" s="143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</row>
    <row r="5" spans="1:28" ht="18.75" x14ac:dyDescent="0.3">
      <c r="A5" s="431" t="s">
        <v>3</v>
      </c>
      <c r="B5" s="431"/>
      <c r="C5" s="431"/>
      <c r="D5" s="431"/>
      <c r="E5" s="431"/>
      <c r="F5" s="431"/>
      <c r="G5" s="431"/>
      <c r="H5" s="431"/>
      <c r="I5" s="114"/>
      <c r="J5" s="142"/>
      <c r="K5" s="142"/>
      <c r="L5" s="142"/>
      <c r="M5" s="142"/>
      <c r="N5" s="143"/>
      <c r="O5" s="143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</row>
    <row r="6" spans="1:28" ht="18.75" x14ac:dyDescent="0.3">
      <c r="A6" s="262"/>
      <c r="B6" s="262"/>
      <c r="C6" s="262"/>
      <c r="D6" s="262"/>
      <c r="E6" s="262"/>
      <c r="F6" s="262"/>
      <c r="G6" s="262"/>
      <c r="H6" s="262"/>
      <c r="I6" s="114"/>
      <c r="J6" s="142"/>
      <c r="K6" s="142"/>
      <c r="L6" s="142"/>
      <c r="M6" s="142"/>
      <c r="N6" s="143"/>
      <c r="O6" s="143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</row>
    <row r="7" spans="1:28" ht="15.75" customHeight="1" x14ac:dyDescent="0.3">
      <c r="A7" s="74"/>
      <c r="B7" s="72"/>
      <c r="C7" s="114"/>
      <c r="D7" s="114"/>
      <c r="E7" s="114"/>
      <c r="F7" s="114"/>
      <c r="G7" s="114"/>
      <c r="H7" s="223"/>
      <c r="I7" s="114"/>
      <c r="J7" s="142"/>
      <c r="K7" s="142"/>
      <c r="L7" s="142"/>
      <c r="M7" s="142"/>
      <c r="N7" s="143"/>
      <c r="O7" s="143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</row>
    <row r="8" spans="1:28" ht="18.75" x14ac:dyDescent="0.3">
      <c r="A8" s="431"/>
      <c r="B8" s="431" t="s">
        <v>110</v>
      </c>
      <c r="C8" s="262" t="s">
        <v>4</v>
      </c>
      <c r="D8" s="262"/>
      <c r="E8" s="262" t="s">
        <v>4</v>
      </c>
      <c r="F8" s="262"/>
      <c r="G8" s="436" t="s">
        <v>5</v>
      </c>
      <c r="H8" s="436"/>
      <c r="I8" s="114"/>
      <c r="J8" s="142"/>
      <c r="K8" s="142"/>
      <c r="L8" s="142"/>
      <c r="M8" s="142"/>
      <c r="N8" s="143"/>
      <c r="O8" s="143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</row>
    <row r="9" spans="1:28" ht="18.75" x14ac:dyDescent="0.3">
      <c r="A9" s="439"/>
      <c r="B9" s="439"/>
      <c r="C9" s="198" t="s">
        <v>1240</v>
      </c>
      <c r="D9" s="185"/>
      <c r="E9" s="198" t="s">
        <v>1269</v>
      </c>
      <c r="F9" s="198"/>
      <c r="G9" s="234" t="s">
        <v>6</v>
      </c>
      <c r="H9" s="235" t="s">
        <v>7</v>
      </c>
      <c r="I9" s="114"/>
      <c r="J9" s="142"/>
      <c r="K9" s="142"/>
      <c r="L9" s="142"/>
      <c r="M9" s="142"/>
      <c r="N9" s="143"/>
      <c r="O9" s="143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</row>
    <row r="10" spans="1:28" ht="18.75" x14ac:dyDescent="0.3">
      <c r="A10" s="113"/>
      <c r="B10" s="113"/>
      <c r="C10" s="191"/>
      <c r="D10" s="215"/>
      <c r="E10" s="191"/>
      <c r="F10" s="191"/>
      <c r="G10" s="191"/>
      <c r="H10" s="188"/>
      <c r="I10" s="114"/>
      <c r="J10" s="142"/>
      <c r="K10" s="142"/>
      <c r="L10" s="142"/>
      <c r="M10" s="142"/>
      <c r="N10" s="143"/>
      <c r="O10" s="143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</row>
    <row r="11" spans="1:28" ht="18.75" x14ac:dyDescent="0.3">
      <c r="A11" s="212"/>
      <c r="B11" s="212" t="s">
        <v>111</v>
      </c>
      <c r="C11" s="263">
        <f>+C14+C15+C16+C17+C18</f>
        <v>7724393605.4399996</v>
      </c>
      <c r="D11" s="263"/>
      <c r="E11" s="263">
        <f>+E14+E15+E16+E17+E18</f>
        <v>4096061188.1700001</v>
      </c>
      <c r="F11" s="263"/>
      <c r="G11" s="263">
        <f>+C11-E11</f>
        <v>3628332417.2699995</v>
      </c>
      <c r="H11" s="189">
        <f>+G11/E11</f>
        <v>0.88581011136970633</v>
      </c>
      <c r="I11" s="114"/>
      <c r="J11" s="142">
        <f>+'ANEXO 4'!E12</f>
        <v>4096061188.1700001</v>
      </c>
      <c r="K11" s="142">
        <f>+E11-J11</f>
        <v>0</v>
      </c>
      <c r="L11" s="142">
        <f>+J11-K11</f>
        <v>4096061188.1700001</v>
      </c>
      <c r="M11" s="142"/>
      <c r="N11" s="143"/>
      <c r="O11" s="143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</row>
    <row r="12" spans="1:28" ht="18.75" x14ac:dyDescent="0.3">
      <c r="A12" s="212"/>
      <c r="B12" s="212"/>
      <c r="C12" s="263"/>
      <c r="D12" s="263"/>
      <c r="E12" s="263"/>
      <c r="F12" s="263"/>
      <c r="G12" s="263"/>
      <c r="H12" s="189"/>
      <c r="I12" s="114"/>
      <c r="J12" s="142"/>
      <c r="K12" s="142"/>
      <c r="L12" s="142"/>
      <c r="M12" s="142"/>
      <c r="N12" s="143"/>
      <c r="O12" s="143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</row>
    <row r="13" spans="1:28" ht="18.75" x14ac:dyDescent="0.3">
      <c r="A13" s="112"/>
      <c r="B13" s="113"/>
      <c r="C13" s="264"/>
      <c r="D13" s="264"/>
      <c r="E13" s="264"/>
      <c r="F13" s="264"/>
      <c r="G13" s="264"/>
      <c r="H13" s="188"/>
      <c r="I13" s="114"/>
      <c r="J13" s="142"/>
      <c r="K13" s="142"/>
      <c r="L13" s="142"/>
      <c r="M13" s="142"/>
      <c r="N13" s="143"/>
      <c r="O13" s="143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</row>
    <row r="14" spans="1:28" ht="18.75" x14ac:dyDescent="0.3">
      <c r="A14" s="186">
        <v>41</v>
      </c>
      <c r="B14" s="113" t="s">
        <v>112</v>
      </c>
      <c r="C14" s="264">
        <f>IFERROR(VLOOKUP(A14,'BLCE JUL-26'!$A:$F,6,0),0)</f>
        <v>0</v>
      </c>
      <c r="D14" s="264"/>
      <c r="E14" s="264">
        <f>IFERROR(VLOOKUP(A14,'BLCE JUL-25'!$A$9:$F$1048576,6,0),0)</f>
        <v>0</v>
      </c>
      <c r="F14" s="264"/>
      <c r="G14" s="264">
        <f t="shared" ref="G14:G18" si="0">+C14-E14</f>
        <v>0</v>
      </c>
      <c r="H14" s="188">
        <v>0</v>
      </c>
      <c r="I14" s="114"/>
      <c r="J14" s="142"/>
      <c r="K14" s="142"/>
      <c r="L14" s="142"/>
      <c r="M14" s="142"/>
      <c r="N14" s="143"/>
      <c r="O14" s="143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</row>
    <row r="15" spans="1:28" ht="18.75" x14ac:dyDescent="0.3">
      <c r="A15" s="186">
        <v>42</v>
      </c>
      <c r="B15" s="113" t="s">
        <v>113</v>
      </c>
      <c r="C15" s="264">
        <f>IFERROR(VLOOKUP(A15,'BLCE JUL-26'!$A:$F,6,0),0)</f>
        <v>2920966386.46</v>
      </c>
      <c r="D15" s="264"/>
      <c r="E15" s="264">
        <f>IFERROR(VLOOKUP(A15,'BLCE JUL-25'!$A$9:$F$1048576,6,0),0)</f>
        <v>77767555.010000005</v>
      </c>
      <c r="F15" s="264"/>
      <c r="G15" s="264">
        <f t="shared" si="0"/>
        <v>2843198831.4499998</v>
      </c>
      <c r="H15" s="188">
        <f t="shared" ref="H15:H18" si="1">+G15/E15</f>
        <v>36.560218860994119</v>
      </c>
      <c r="I15" s="114"/>
      <c r="J15" s="142"/>
      <c r="K15" s="142"/>
      <c r="L15" s="142"/>
      <c r="M15" s="142"/>
      <c r="N15" s="143"/>
      <c r="O15" s="143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</row>
    <row r="16" spans="1:28" ht="18.75" x14ac:dyDescent="0.3">
      <c r="A16" s="186">
        <v>43</v>
      </c>
      <c r="B16" s="113" t="s">
        <v>114</v>
      </c>
      <c r="C16" s="264">
        <f>IFERROR(VLOOKUP(A16,'BLCE JUL-26'!$A:$F,6,0),0)</f>
        <v>0</v>
      </c>
      <c r="D16" s="264"/>
      <c r="E16" s="264">
        <f>IFERROR(VLOOKUP(A16,'BLCE JUL-25'!$A$9:$F$1048576,6,0),0)</f>
        <v>0</v>
      </c>
      <c r="F16" s="264"/>
      <c r="G16" s="264">
        <f t="shared" si="0"/>
        <v>0</v>
      </c>
      <c r="H16" s="188">
        <v>0</v>
      </c>
      <c r="I16" s="114"/>
      <c r="J16" s="142"/>
      <c r="K16" s="142"/>
      <c r="L16" s="142"/>
      <c r="M16" s="142"/>
      <c r="N16" s="143"/>
      <c r="O16" s="143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</row>
    <row r="17" spans="1:28" ht="18.75" x14ac:dyDescent="0.3">
      <c r="A17" s="186">
        <v>44</v>
      </c>
      <c r="B17" s="113" t="s">
        <v>115</v>
      </c>
      <c r="C17" s="264">
        <f>IFERROR(VLOOKUP(A17,'BLCE JUL-26'!$A:$F,6,0),0)</f>
        <v>101550</v>
      </c>
      <c r="D17" s="264"/>
      <c r="E17" s="264">
        <f>IFERROR(VLOOKUP(A17,'BLCE JUL-25'!$A$9:$F$1048576,6,0),0)</f>
        <v>0</v>
      </c>
      <c r="F17" s="264"/>
      <c r="G17" s="264">
        <f t="shared" si="0"/>
        <v>101550</v>
      </c>
      <c r="H17" s="188">
        <v>1</v>
      </c>
      <c r="I17" s="114"/>
      <c r="J17" s="142"/>
      <c r="K17" s="142"/>
      <c r="L17" s="142"/>
      <c r="M17" s="142"/>
      <c r="N17" s="143"/>
      <c r="O17" s="143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</row>
    <row r="18" spans="1:28" ht="18.75" x14ac:dyDescent="0.3">
      <c r="A18" s="186">
        <v>47</v>
      </c>
      <c r="B18" s="113" t="s">
        <v>116</v>
      </c>
      <c r="C18" s="264">
        <f>IFERROR(VLOOKUP(A18,'BLCE JUL-26'!$A:$F,6,0),0)</f>
        <v>4803325668.9799995</v>
      </c>
      <c r="D18" s="264"/>
      <c r="E18" s="264">
        <f>IFERROR(VLOOKUP(A18,'BLCE JUL-25'!$A$9:$F$1048576,6,0),0)</f>
        <v>4018293633.1599998</v>
      </c>
      <c r="F18" s="264"/>
      <c r="G18" s="264">
        <f t="shared" si="0"/>
        <v>785032035.81999969</v>
      </c>
      <c r="H18" s="188">
        <f t="shared" si="1"/>
        <v>0.19536452720670089</v>
      </c>
      <c r="I18" s="114"/>
      <c r="J18" s="142"/>
      <c r="K18" s="142"/>
      <c r="L18" s="142"/>
      <c r="M18" s="142"/>
      <c r="N18" s="143"/>
      <c r="O18" s="143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</row>
    <row r="19" spans="1:28" ht="18.75" x14ac:dyDescent="0.3">
      <c r="A19" s="186"/>
      <c r="B19" s="113"/>
      <c r="C19" s="264"/>
      <c r="D19" s="264"/>
      <c r="E19" s="264"/>
      <c r="F19" s="264"/>
      <c r="G19" s="264"/>
      <c r="H19" s="188"/>
      <c r="I19" s="114"/>
      <c r="J19" s="142"/>
      <c r="K19" s="142"/>
      <c r="L19" s="142"/>
      <c r="M19" s="142"/>
      <c r="N19" s="143"/>
      <c r="O19" s="143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</row>
    <row r="20" spans="1:28" ht="18.75" x14ac:dyDescent="0.3">
      <c r="A20" s="267"/>
      <c r="B20" s="113"/>
      <c r="C20" s="264"/>
      <c r="D20" s="264"/>
      <c r="E20" s="264"/>
      <c r="F20" s="264"/>
      <c r="G20" s="264"/>
      <c r="H20" s="188"/>
      <c r="I20" s="114"/>
      <c r="J20" s="142"/>
      <c r="K20" s="142"/>
      <c r="L20" s="142"/>
      <c r="M20" s="142"/>
      <c r="N20" s="143"/>
      <c r="O20" s="143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</row>
    <row r="21" spans="1:28" ht="18.75" x14ac:dyDescent="0.3">
      <c r="A21" s="267"/>
      <c r="B21" s="212" t="s">
        <v>117</v>
      </c>
      <c r="C21" s="263">
        <f>+C23+C28</f>
        <v>88369296.599999994</v>
      </c>
      <c r="D21" s="263"/>
      <c r="E21" s="263">
        <f>+E23+E28</f>
        <v>45818367.960000001</v>
      </c>
      <c r="F21" s="263"/>
      <c r="G21" s="263">
        <f>+C21-E21</f>
        <v>42550928.639999993</v>
      </c>
      <c r="H21" s="189">
        <f>+G21/E21</f>
        <v>0.92868712995511926</v>
      </c>
      <c r="I21" s="114"/>
      <c r="J21" s="142">
        <f>+'ANEXO 4'!E41</f>
        <v>45818367.960000001</v>
      </c>
      <c r="K21" s="142">
        <f>+E21-J21</f>
        <v>0</v>
      </c>
      <c r="L21" s="142">
        <f>+C21-J21</f>
        <v>42550928.639999993</v>
      </c>
      <c r="M21" s="142"/>
      <c r="N21" s="143"/>
      <c r="O21" s="143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</row>
    <row r="22" spans="1:28" ht="18.75" x14ac:dyDescent="0.3">
      <c r="A22" s="267"/>
      <c r="B22" s="113"/>
      <c r="C22" s="264"/>
      <c r="D22" s="264"/>
      <c r="E22" s="264"/>
      <c r="F22" s="264"/>
      <c r="G22" s="264"/>
      <c r="H22" s="188"/>
      <c r="I22" s="114"/>
      <c r="J22" s="142"/>
      <c r="K22" s="142"/>
      <c r="L22" s="142"/>
      <c r="M22" s="142"/>
      <c r="N22" s="143"/>
      <c r="O22" s="143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</row>
    <row r="23" spans="1:28" ht="15.75" customHeight="1" x14ac:dyDescent="0.3">
      <c r="A23" s="186">
        <v>62</v>
      </c>
      <c r="B23" s="113" t="s">
        <v>118</v>
      </c>
      <c r="C23" s="264">
        <f>IFERROR(VLOOKUP(A23,'BLCE JUL-26'!$A:$F,6,0),0)</f>
        <v>88369296.599999994</v>
      </c>
      <c r="D23" s="264"/>
      <c r="E23" s="264">
        <f>IFERROR(VLOOKUP(A23,'BLCE JUL-25'!$A$9:$F$1048576,6,0),0)</f>
        <v>45818367.960000001</v>
      </c>
      <c r="F23" s="264"/>
      <c r="G23" s="263">
        <f>+C23-E23</f>
        <v>42550928.639999993</v>
      </c>
      <c r="H23" s="189">
        <f>+G23/E23</f>
        <v>0.92868712995511926</v>
      </c>
      <c r="I23" s="114"/>
      <c r="J23" s="142"/>
      <c r="K23" s="142"/>
      <c r="L23" s="142"/>
      <c r="M23" s="142"/>
      <c r="N23" s="143"/>
      <c r="O23" s="143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</row>
    <row r="24" spans="1:28" ht="15.75" customHeight="1" x14ac:dyDescent="0.3">
      <c r="A24" s="186"/>
      <c r="B24" s="113"/>
      <c r="C24" s="264"/>
      <c r="D24" s="264"/>
      <c r="E24" s="264"/>
      <c r="F24" s="264"/>
      <c r="G24" s="264"/>
      <c r="H24" s="188"/>
      <c r="I24" s="114"/>
      <c r="J24" s="142"/>
      <c r="K24" s="142"/>
      <c r="L24" s="142"/>
      <c r="M24" s="142"/>
      <c r="N24" s="143"/>
      <c r="O24" s="143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</row>
    <row r="25" spans="1:28" ht="15.75" customHeight="1" x14ac:dyDescent="0.3">
      <c r="A25" s="186"/>
      <c r="B25" s="113"/>
      <c r="C25" s="264"/>
      <c r="D25" s="264"/>
      <c r="E25" s="264"/>
      <c r="F25" s="264"/>
      <c r="G25" s="264"/>
      <c r="H25" s="188"/>
      <c r="I25" s="114"/>
      <c r="J25" s="142"/>
      <c r="K25" s="142"/>
      <c r="L25" s="142"/>
      <c r="M25" s="142"/>
      <c r="N25" s="143"/>
      <c r="O25" s="143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</row>
    <row r="26" spans="1:28" ht="15.75" hidden="1" customHeight="1" x14ac:dyDescent="0.3">
      <c r="A26" s="186"/>
      <c r="B26" s="212" t="s">
        <v>119</v>
      </c>
      <c r="C26" s="263">
        <f>+C28</f>
        <v>0</v>
      </c>
      <c r="D26" s="263"/>
      <c r="E26" s="263">
        <f>+E28</f>
        <v>0</v>
      </c>
      <c r="F26" s="264"/>
      <c r="G26" s="263">
        <f>+C26-E26</f>
        <v>0</v>
      </c>
      <c r="H26" s="189">
        <v>0</v>
      </c>
      <c r="I26" s="114"/>
      <c r="J26" s="142"/>
      <c r="K26" s="142"/>
      <c r="L26" s="142"/>
      <c r="M26" s="142"/>
      <c r="N26" s="143"/>
      <c r="O26" s="143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</row>
    <row r="27" spans="1:28" ht="15.75" hidden="1" customHeight="1" x14ac:dyDescent="0.3">
      <c r="A27" s="186"/>
      <c r="B27" s="212"/>
      <c r="C27" s="264"/>
      <c r="D27" s="264"/>
      <c r="E27" s="264"/>
      <c r="F27" s="264"/>
      <c r="G27" s="264"/>
      <c r="H27" s="188"/>
      <c r="I27" s="114"/>
      <c r="J27" s="142"/>
      <c r="K27" s="142"/>
      <c r="L27" s="142"/>
      <c r="M27" s="142"/>
      <c r="N27" s="143"/>
      <c r="O27" s="143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</row>
    <row r="28" spans="1:28" ht="15.75" hidden="1" customHeight="1" x14ac:dyDescent="0.3">
      <c r="A28" s="186">
        <v>71</v>
      </c>
      <c r="B28" s="113" t="s">
        <v>120</v>
      </c>
      <c r="C28" s="264">
        <f>IFERROR(VLOOKUP(A28,'BLCE MAR-26'!$A:$F,6,0),0)</f>
        <v>0</v>
      </c>
      <c r="D28" s="264"/>
      <c r="E28" s="264">
        <f>IFERROR(VLOOKUP(A28,'BLCE JUL-25'!$A$9:$F$1048576,6,0),0)</f>
        <v>0</v>
      </c>
      <c r="F28" s="264"/>
      <c r="G28" s="264">
        <f>+C28-E28</f>
        <v>0</v>
      </c>
      <c r="H28" s="188">
        <v>0</v>
      </c>
      <c r="I28" s="114"/>
      <c r="J28" s="142"/>
      <c r="K28" s="142"/>
      <c r="L28" s="142"/>
      <c r="M28" s="142"/>
      <c r="N28" s="143"/>
      <c r="O28" s="143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</row>
    <row r="29" spans="1:28" ht="15.75" hidden="1" customHeight="1" x14ac:dyDescent="0.3">
      <c r="A29" s="186"/>
      <c r="B29" s="113"/>
      <c r="C29" s="264"/>
      <c r="D29" s="264"/>
      <c r="E29" s="264"/>
      <c r="F29" s="264"/>
      <c r="G29" s="264"/>
      <c r="H29" s="188"/>
      <c r="I29" s="114"/>
      <c r="J29" s="142"/>
      <c r="K29" s="142"/>
      <c r="L29" s="142"/>
      <c r="M29" s="142"/>
      <c r="N29" s="143"/>
      <c r="O29" s="143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</row>
    <row r="30" spans="1:28" ht="15.75" hidden="1" customHeight="1" x14ac:dyDescent="0.3">
      <c r="A30" s="186"/>
      <c r="B30" s="113"/>
      <c r="C30" s="264"/>
      <c r="D30" s="264"/>
      <c r="E30" s="264"/>
      <c r="F30" s="264"/>
      <c r="G30" s="264"/>
      <c r="H30" s="188"/>
      <c r="I30" s="114"/>
      <c r="J30" s="142"/>
      <c r="K30" s="142"/>
      <c r="L30" s="142"/>
      <c r="M30" s="142"/>
      <c r="N30" s="143"/>
      <c r="O30" s="143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</row>
    <row r="31" spans="1:28" ht="15.75" customHeight="1" x14ac:dyDescent="0.3">
      <c r="A31" s="186"/>
      <c r="B31" s="268" t="s">
        <v>121</v>
      </c>
      <c r="C31" s="263">
        <f>+C33+C34+C37+C36+C35</f>
        <v>4446559765.4399996</v>
      </c>
      <c r="D31" s="263"/>
      <c r="E31" s="263">
        <f>+E33+E34+E37+E36</f>
        <v>4718859832.8900003</v>
      </c>
      <c r="F31" s="263"/>
      <c r="G31" s="263">
        <f>+C31-E31</f>
        <v>-272300067.45000076</v>
      </c>
      <c r="H31" s="189">
        <f>+G31/E31</f>
        <v>-5.7704631434927441E-2</v>
      </c>
      <c r="I31" s="114"/>
      <c r="J31" s="142">
        <f>+'ANEXO 4'!E58</f>
        <v>4718859832.8900003</v>
      </c>
      <c r="K31" s="142">
        <f>+E31-J31</f>
        <v>0</v>
      </c>
      <c r="L31" s="142">
        <f>+J31-K31</f>
        <v>4718859832.8900003</v>
      </c>
      <c r="M31" s="142"/>
      <c r="N31" s="143"/>
      <c r="O31" s="143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</row>
    <row r="32" spans="1:28" ht="15.75" customHeight="1" x14ac:dyDescent="0.3">
      <c r="A32" s="186"/>
      <c r="B32" s="268"/>
      <c r="C32" s="263"/>
      <c r="D32" s="263"/>
      <c r="E32" s="263"/>
      <c r="F32" s="263"/>
      <c r="G32" s="263"/>
      <c r="H32" s="189"/>
      <c r="I32" s="114"/>
      <c r="J32" s="142"/>
      <c r="K32" s="142"/>
      <c r="L32" s="142"/>
      <c r="M32" s="142"/>
      <c r="N32" s="143"/>
      <c r="O32" s="143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</row>
    <row r="33" spans="1:28" ht="15.75" customHeight="1" x14ac:dyDescent="0.3">
      <c r="A33" s="186">
        <v>51</v>
      </c>
      <c r="B33" s="113" t="s">
        <v>122</v>
      </c>
      <c r="C33" s="264">
        <f>IFERROR(VLOOKUP(A33,'BLCE JUL-26'!$A:$F,6,0),0)</f>
        <v>4275195738.96</v>
      </c>
      <c r="D33" s="264"/>
      <c r="E33" s="264">
        <f>IFERROR(VLOOKUP(A33,'BLCE JUL-25'!$A$9:$F$1048576,6,0),0)</f>
        <v>4481139566.8900003</v>
      </c>
      <c r="F33" s="264"/>
      <c r="G33" s="264">
        <f t="shared" ref="G33:G37" si="2">+C33-E33</f>
        <v>-205943827.93000031</v>
      </c>
      <c r="H33" s="188">
        <f t="shared" ref="H33:H37" si="3">+G33/E33</f>
        <v>-4.5957914243882701E-2</v>
      </c>
      <c r="I33" s="114"/>
      <c r="J33" s="142"/>
      <c r="K33" s="142"/>
      <c r="L33" s="142"/>
      <c r="M33" s="142"/>
      <c r="N33" s="143"/>
      <c r="O33" s="143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</row>
    <row r="34" spans="1:28" ht="15.75" customHeight="1" x14ac:dyDescent="0.3">
      <c r="A34" s="186">
        <v>53</v>
      </c>
      <c r="B34" s="113" t="s">
        <v>123</v>
      </c>
      <c r="C34" s="264">
        <f>IFERROR(VLOOKUP(A34,'BLCE JUL-26'!$A:$F,6,0),0)</f>
        <v>171262476.47999999</v>
      </c>
      <c r="D34" s="264"/>
      <c r="E34" s="264">
        <f>IFERROR(VLOOKUP(A34,'BLCE JUL-25'!$A$9:$F$1048576,6,0),0)</f>
        <v>235622300</v>
      </c>
      <c r="F34" s="264"/>
      <c r="G34" s="264">
        <f t="shared" si="2"/>
        <v>-64359823.520000011</v>
      </c>
      <c r="H34" s="188">
        <f t="shared" si="3"/>
        <v>-0.27314826958229338</v>
      </c>
      <c r="I34" s="114"/>
      <c r="J34" s="142"/>
      <c r="K34" s="142"/>
      <c r="L34" s="142"/>
      <c r="M34" s="142"/>
      <c r="N34" s="143"/>
      <c r="O34" s="143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</row>
    <row r="35" spans="1:28" ht="15.75" customHeight="1" x14ac:dyDescent="0.3">
      <c r="A35" s="186">
        <v>54</v>
      </c>
      <c r="B35" s="113" t="s">
        <v>124</v>
      </c>
      <c r="C35" s="264">
        <f>IFERROR(VLOOKUP(A35,'BLCE JUL-26'!$A:$F,6,0),0)</f>
        <v>101550</v>
      </c>
      <c r="D35" s="264"/>
      <c r="E35" s="264">
        <f>IFERROR(VLOOKUP(A35,'BLCE JUL-25'!$A$9:$F$1048576,6,0),0)</f>
        <v>0</v>
      </c>
      <c r="F35" s="264"/>
      <c r="G35" s="264">
        <f t="shared" ref="G35" si="4">+C35-E35</f>
        <v>101550</v>
      </c>
      <c r="H35" s="188">
        <v>1</v>
      </c>
      <c r="I35" s="114"/>
      <c r="J35" s="142"/>
      <c r="K35" s="142"/>
      <c r="L35" s="142"/>
      <c r="M35" s="142"/>
      <c r="N35" s="143"/>
      <c r="O35" s="143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</row>
    <row r="36" spans="1:28" ht="15.75" customHeight="1" x14ac:dyDescent="0.3">
      <c r="A36" s="186">
        <v>55</v>
      </c>
      <c r="B36" s="113" t="s">
        <v>125</v>
      </c>
      <c r="C36" s="264">
        <f>IFERROR(VLOOKUP(A36,'BLCE JUL-26'!$A:$F,6,0),0)</f>
        <v>0</v>
      </c>
      <c r="D36" s="264"/>
      <c r="E36" s="264">
        <f>IFERROR(VLOOKUP(A36,'BLCE JUL-25'!$A$9:$F$1048576,6,0),0)</f>
        <v>0</v>
      </c>
      <c r="F36" s="264"/>
      <c r="G36" s="264">
        <f t="shared" si="2"/>
        <v>0</v>
      </c>
      <c r="H36" s="188">
        <v>0</v>
      </c>
      <c r="I36" s="114"/>
      <c r="J36" s="142"/>
      <c r="K36" s="142"/>
      <c r="L36" s="142"/>
      <c r="M36" s="142"/>
      <c r="N36" s="143"/>
      <c r="O36" s="143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</row>
    <row r="37" spans="1:28" ht="15.75" customHeight="1" x14ac:dyDescent="0.3">
      <c r="A37" s="186">
        <v>57</v>
      </c>
      <c r="B37" s="113" t="s">
        <v>126</v>
      </c>
      <c r="C37" s="264">
        <f>IFERROR(VLOOKUP(A37,'BLCE JUL-26'!$A:$F,6,0),0)</f>
        <v>0</v>
      </c>
      <c r="D37" s="264"/>
      <c r="E37" s="264">
        <f>IFERROR(VLOOKUP(A37,'BLCE JUL-25'!$A$9:$F$1048576,6,0),0)</f>
        <v>2097966</v>
      </c>
      <c r="F37" s="264"/>
      <c r="G37" s="264">
        <f t="shared" si="2"/>
        <v>-2097966</v>
      </c>
      <c r="H37" s="188">
        <f t="shared" si="3"/>
        <v>-1</v>
      </c>
      <c r="I37" s="114"/>
      <c r="J37" s="142"/>
      <c r="K37" s="142"/>
      <c r="L37" s="142"/>
      <c r="M37" s="142"/>
      <c r="N37" s="143"/>
      <c r="O37" s="143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</row>
    <row r="38" spans="1:28" ht="15.75" customHeight="1" x14ac:dyDescent="0.3">
      <c r="A38" s="186"/>
      <c r="B38" s="113"/>
      <c r="C38" s="264"/>
      <c r="D38" s="264"/>
      <c r="E38" s="264"/>
      <c r="F38" s="264"/>
      <c r="G38" s="264"/>
      <c r="H38" s="188"/>
      <c r="I38" s="114"/>
      <c r="J38" s="142"/>
      <c r="K38" s="142"/>
      <c r="L38" s="142"/>
      <c r="M38" s="142"/>
      <c r="N38" s="143"/>
      <c r="O38" s="143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</row>
    <row r="39" spans="1:28" ht="15.75" customHeight="1" x14ac:dyDescent="0.3">
      <c r="A39" s="185"/>
      <c r="B39" s="113"/>
      <c r="C39" s="264"/>
      <c r="D39" s="264"/>
      <c r="E39" s="264"/>
      <c r="F39" s="264"/>
      <c r="G39" s="264"/>
      <c r="H39" s="188"/>
      <c r="I39" s="114"/>
      <c r="J39" s="142"/>
      <c r="K39" s="142"/>
      <c r="L39" s="142"/>
      <c r="M39" s="142"/>
      <c r="N39" s="143"/>
      <c r="O39" s="143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</row>
    <row r="40" spans="1:28" ht="15.75" customHeight="1" x14ac:dyDescent="0.3">
      <c r="A40" s="185"/>
      <c r="B40" s="212" t="s">
        <v>127</v>
      </c>
      <c r="C40" s="263">
        <f>+C11-C31-C21</f>
        <v>3189464543.4000001</v>
      </c>
      <c r="D40" s="263"/>
      <c r="E40" s="263">
        <f>+E11-E31-E21</f>
        <v>-668617012.68000031</v>
      </c>
      <c r="F40" s="263"/>
      <c r="G40" s="263">
        <f>+C40-E40</f>
        <v>3858081556.0800004</v>
      </c>
      <c r="H40" s="189">
        <f>+G40/E40</f>
        <v>-5.7702413832034454</v>
      </c>
      <c r="I40" s="114"/>
      <c r="J40" s="142">
        <f>+'ANEXO 4'!E94</f>
        <v>-668617012.68000031</v>
      </c>
      <c r="K40" s="142">
        <f>+E40-J40</f>
        <v>0</v>
      </c>
      <c r="L40" s="142"/>
      <c r="M40" s="142"/>
      <c r="N40" s="143"/>
      <c r="O40" s="143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</row>
    <row r="41" spans="1:28" ht="15.75" customHeight="1" x14ac:dyDescent="0.3">
      <c r="A41" s="185"/>
      <c r="B41" s="212"/>
      <c r="C41" s="263"/>
      <c r="D41" s="263"/>
      <c r="E41" s="263"/>
      <c r="F41" s="263"/>
      <c r="G41" s="263"/>
      <c r="H41" s="189"/>
      <c r="I41" s="114"/>
      <c r="J41" s="142"/>
      <c r="K41" s="142"/>
      <c r="L41" s="142"/>
      <c r="M41" s="142"/>
      <c r="N41" s="143"/>
      <c r="O41" s="143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</row>
    <row r="42" spans="1:28" ht="15.75" customHeight="1" x14ac:dyDescent="0.3">
      <c r="A42" s="185"/>
      <c r="B42" s="212"/>
      <c r="C42" s="263"/>
      <c r="D42" s="263"/>
      <c r="E42" s="263"/>
      <c r="F42" s="263"/>
      <c r="G42" s="263"/>
      <c r="H42" s="189"/>
      <c r="I42" s="114"/>
      <c r="J42" s="142"/>
      <c r="K42" s="142"/>
      <c r="L42" s="142"/>
      <c r="M42" s="142"/>
      <c r="N42" s="143"/>
      <c r="O42" s="143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</row>
    <row r="43" spans="1:28" ht="15.75" customHeight="1" x14ac:dyDescent="0.3">
      <c r="A43" s="185"/>
      <c r="B43" s="113"/>
      <c r="C43" s="264"/>
      <c r="D43" s="264"/>
      <c r="E43" s="264"/>
      <c r="F43" s="264"/>
      <c r="G43" s="264"/>
      <c r="H43" s="188"/>
      <c r="I43" s="114"/>
      <c r="J43" s="142"/>
      <c r="K43" s="142"/>
      <c r="L43" s="142"/>
      <c r="M43" s="142"/>
      <c r="N43" s="143"/>
      <c r="O43" s="143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</row>
    <row r="44" spans="1:28" ht="15.75" customHeight="1" x14ac:dyDescent="0.3">
      <c r="A44" s="185"/>
      <c r="B44" s="268" t="s">
        <v>128</v>
      </c>
      <c r="C44" s="263">
        <f>+C46</f>
        <v>57296006.649999999</v>
      </c>
      <c r="D44" s="263"/>
      <c r="E44" s="263">
        <f>+E46</f>
        <v>468927.87</v>
      </c>
      <c r="F44" s="263"/>
      <c r="G44" s="263">
        <f>+C44-E44</f>
        <v>56827078.780000001</v>
      </c>
      <c r="H44" s="189">
        <f>+G44/E44</f>
        <v>121.18511697758549</v>
      </c>
      <c r="I44" s="274"/>
      <c r="J44" s="347">
        <f>+'ANEXO 4'!E98</f>
        <v>468927.87</v>
      </c>
      <c r="K44" s="347">
        <f>+J44-E44</f>
        <v>0</v>
      </c>
      <c r="L44" s="347"/>
      <c r="M44" s="347"/>
      <c r="N44" s="348"/>
      <c r="O44" s="348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</row>
    <row r="45" spans="1:28" ht="15.75" customHeight="1" x14ac:dyDescent="0.3">
      <c r="A45" s="185"/>
      <c r="B45" s="113"/>
      <c r="C45" s="264"/>
      <c r="D45" s="264"/>
      <c r="E45" s="264"/>
      <c r="F45" s="264"/>
      <c r="G45" s="264"/>
      <c r="H45" s="188"/>
      <c r="I45" s="114"/>
      <c r="J45" s="142"/>
      <c r="K45" s="142"/>
      <c r="L45" s="142"/>
      <c r="M45" s="142"/>
      <c r="N45" s="143"/>
      <c r="O45" s="143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</row>
    <row r="46" spans="1:28" ht="15.75" customHeight="1" x14ac:dyDescent="0.3">
      <c r="A46" s="186">
        <v>48</v>
      </c>
      <c r="B46" s="113" t="s">
        <v>129</v>
      </c>
      <c r="C46" s="264">
        <f>IFERROR(VLOOKUP(A46,'BLCE JUL-26'!$A:$F,6,0),0)</f>
        <v>57296006.649999999</v>
      </c>
      <c r="D46" s="264"/>
      <c r="E46" s="264">
        <f>IFERROR(VLOOKUP(A46,'BLCE JUL-25'!$A$9:$F$1048576,6,0),0)</f>
        <v>468927.87</v>
      </c>
      <c r="F46" s="264"/>
      <c r="G46" s="264">
        <f>+C46-E46</f>
        <v>56827078.780000001</v>
      </c>
      <c r="H46" s="188">
        <f t="shared" ref="H46" si="5">+G46/E46</f>
        <v>121.18511697758549</v>
      </c>
      <c r="I46" s="114"/>
      <c r="J46" s="142"/>
      <c r="K46" s="142"/>
      <c r="L46" s="142"/>
      <c r="M46" s="142"/>
      <c r="N46" s="143"/>
      <c r="O46" s="143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</row>
    <row r="47" spans="1:28" ht="15.75" customHeight="1" x14ac:dyDescent="0.3">
      <c r="A47" s="186"/>
      <c r="B47" s="113"/>
      <c r="C47" s="264"/>
      <c r="D47" s="264"/>
      <c r="E47" s="264"/>
      <c r="F47" s="264"/>
      <c r="G47" s="264"/>
      <c r="H47" s="188"/>
      <c r="I47" s="114"/>
      <c r="J47" s="142"/>
      <c r="K47" s="142"/>
      <c r="L47" s="142"/>
      <c r="M47" s="142"/>
      <c r="N47" s="143"/>
      <c r="O47" s="143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</row>
    <row r="48" spans="1:28" ht="15.75" customHeight="1" x14ac:dyDescent="0.3">
      <c r="A48" s="185"/>
      <c r="B48" s="113"/>
      <c r="C48" s="264"/>
      <c r="D48" s="264"/>
      <c r="E48" s="264"/>
      <c r="F48" s="264"/>
      <c r="G48" s="264"/>
      <c r="H48" s="188"/>
      <c r="I48" s="114"/>
      <c r="J48" s="142"/>
      <c r="K48" s="142"/>
      <c r="L48" s="142"/>
      <c r="M48" s="142"/>
      <c r="N48" s="143"/>
      <c r="O48" s="143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</row>
    <row r="49" spans="1:28" ht="15.75" customHeight="1" x14ac:dyDescent="0.3">
      <c r="A49" s="185"/>
      <c r="B49" s="268" t="s">
        <v>130</v>
      </c>
      <c r="C49" s="263">
        <f>+C51</f>
        <v>3495150.74</v>
      </c>
      <c r="D49" s="263"/>
      <c r="E49" s="263">
        <f>+E51</f>
        <v>49007709.359999999</v>
      </c>
      <c r="F49" s="263"/>
      <c r="G49" s="263">
        <f>+C49-E49</f>
        <v>-45512558.619999997</v>
      </c>
      <c r="H49" s="189">
        <f>+G49/E49</f>
        <v>-0.92868161385945658</v>
      </c>
      <c r="I49" s="114"/>
      <c r="J49" s="142">
        <f>+'ANEXO 4'!E107</f>
        <v>49007709.359999999</v>
      </c>
      <c r="K49" s="142">
        <f>+E49-J49</f>
        <v>0</v>
      </c>
      <c r="L49" s="142"/>
      <c r="M49" s="142"/>
      <c r="N49" s="143"/>
      <c r="O49" s="143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</row>
    <row r="50" spans="1:28" ht="15.75" customHeight="1" x14ac:dyDescent="0.3">
      <c r="A50" s="185"/>
      <c r="B50" s="113"/>
      <c r="C50" s="264"/>
      <c r="D50" s="264"/>
      <c r="E50" s="264"/>
      <c r="F50" s="264"/>
      <c r="G50" s="264"/>
      <c r="H50" s="188"/>
      <c r="I50" s="114"/>
      <c r="J50" s="142"/>
      <c r="K50" s="142"/>
      <c r="L50" s="142"/>
      <c r="M50" s="142"/>
      <c r="N50" s="143"/>
      <c r="O50" s="143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</row>
    <row r="51" spans="1:28" ht="15" customHeight="1" x14ac:dyDescent="0.3">
      <c r="A51" s="186">
        <v>58</v>
      </c>
      <c r="B51" s="113" t="s">
        <v>131</v>
      </c>
      <c r="C51" s="264">
        <f>IFERROR(VLOOKUP(A51,'BLCE JUL-26'!$A:$F,6,0),0)</f>
        <v>3495150.74</v>
      </c>
      <c r="D51" s="264"/>
      <c r="E51" s="264">
        <f>IFERROR(VLOOKUP(A51,'BLCE JUL-25'!$A$9:$F$1048576,6,0),0)</f>
        <v>49007709.359999999</v>
      </c>
      <c r="F51" s="264"/>
      <c r="G51" s="264">
        <f>+C51-E51</f>
        <v>-45512558.619999997</v>
      </c>
      <c r="H51" s="188">
        <f t="shared" ref="H51" si="6">+G51/E51</f>
        <v>-0.92868161385945658</v>
      </c>
      <c r="I51" s="114"/>
      <c r="J51" s="142"/>
      <c r="K51" s="142"/>
      <c r="L51" s="142"/>
      <c r="M51" s="142"/>
      <c r="N51" s="143"/>
      <c r="O51" s="143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</row>
    <row r="52" spans="1:28" ht="15" customHeight="1" x14ac:dyDescent="0.3">
      <c r="A52" s="186"/>
      <c r="B52" s="113"/>
      <c r="C52" s="264"/>
      <c r="D52" s="264"/>
      <c r="E52" s="264"/>
      <c r="F52" s="264"/>
      <c r="G52" s="264"/>
      <c r="H52" s="188"/>
      <c r="I52" s="114"/>
      <c r="J52" s="142"/>
      <c r="K52" s="142"/>
      <c r="L52" s="142"/>
      <c r="M52" s="142"/>
      <c r="N52" s="143"/>
      <c r="O52" s="143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</row>
    <row r="53" spans="1:28" ht="15" customHeight="1" x14ac:dyDescent="0.3">
      <c r="A53" s="186"/>
      <c r="B53" s="113"/>
      <c r="C53" s="264"/>
      <c r="D53" s="264"/>
      <c r="E53" s="264"/>
      <c r="F53" s="264"/>
      <c r="G53" s="264"/>
      <c r="H53" s="188"/>
      <c r="I53" s="114"/>
      <c r="J53" s="142"/>
      <c r="K53" s="142"/>
      <c r="L53" s="142"/>
      <c r="M53" s="142"/>
      <c r="N53" s="143"/>
      <c r="O53" s="143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</row>
    <row r="54" spans="1:28" ht="15.75" customHeight="1" x14ac:dyDescent="0.3">
      <c r="A54" s="270"/>
      <c r="B54" s="113"/>
      <c r="C54" s="264"/>
      <c r="D54" s="264"/>
      <c r="E54" s="264"/>
      <c r="F54" s="264"/>
      <c r="G54" s="264"/>
      <c r="H54" s="188"/>
      <c r="I54" s="114"/>
      <c r="J54" s="142"/>
      <c r="K54" s="142"/>
      <c r="L54" s="142"/>
      <c r="M54" s="142"/>
      <c r="N54" s="143"/>
      <c r="O54" s="143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</row>
    <row r="55" spans="1:28" ht="15.75" customHeight="1" x14ac:dyDescent="0.3">
      <c r="A55" s="270"/>
      <c r="B55" s="212" t="s">
        <v>132</v>
      </c>
      <c r="C55" s="263">
        <f>+C40-C49+C44</f>
        <v>3243265399.3100004</v>
      </c>
      <c r="D55" s="263"/>
      <c r="E55" s="263">
        <f>+E40-E49+E44</f>
        <v>-717155794.17000031</v>
      </c>
      <c r="F55" s="263"/>
      <c r="G55" s="263">
        <f>+C55-E55</f>
        <v>3960421193.4800005</v>
      </c>
      <c r="H55" s="189">
        <f>+G55/E55</f>
        <v>-5.5224000498574943</v>
      </c>
      <c r="I55" s="332"/>
      <c r="J55" s="142">
        <f>+'ANEXO 4'!E118</f>
        <v>-717155794.17000031</v>
      </c>
      <c r="K55" s="142">
        <f>+E55-J55</f>
        <v>0</v>
      </c>
      <c r="L55" s="142"/>
      <c r="M55" s="142"/>
      <c r="N55" s="143"/>
      <c r="O55" s="143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</row>
    <row r="56" spans="1:28" ht="15.75" customHeight="1" x14ac:dyDescent="0.3">
      <c r="A56" s="112"/>
      <c r="B56" s="113"/>
      <c r="C56" s="113"/>
      <c r="D56" s="113"/>
      <c r="E56" s="113"/>
      <c r="F56" s="113"/>
      <c r="G56" s="113"/>
      <c r="H56" s="265"/>
      <c r="I56" s="266"/>
      <c r="J56" s="142"/>
      <c r="K56" s="142"/>
      <c r="L56" s="142"/>
      <c r="M56" s="142"/>
      <c r="N56" s="143"/>
      <c r="O56" s="143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</row>
    <row r="57" spans="1:28" ht="15.75" customHeight="1" x14ac:dyDescent="0.3">
      <c r="A57" s="112"/>
      <c r="B57" s="113"/>
      <c r="C57" s="113"/>
      <c r="D57" s="113"/>
      <c r="E57" s="113"/>
      <c r="F57" s="113"/>
      <c r="G57" s="113"/>
      <c r="H57" s="265"/>
      <c r="I57" s="266"/>
      <c r="J57" s="142"/>
      <c r="K57" s="142"/>
      <c r="L57" s="142"/>
      <c r="M57" s="142"/>
      <c r="N57" s="143"/>
      <c r="O57" s="143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</row>
    <row r="58" spans="1:28" ht="15.75" customHeight="1" x14ac:dyDescent="0.3">
      <c r="A58" s="112"/>
      <c r="B58" s="113"/>
      <c r="C58" s="113"/>
      <c r="D58" s="113"/>
      <c r="E58" s="113"/>
      <c r="F58" s="113"/>
      <c r="G58" s="113"/>
      <c r="H58" s="265"/>
      <c r="I58" s="266"/>
      <c r="J58" s="142"/>
      <c r="K58" s="142"/>
      <c r="L58" s="142"/>
      <c r="M58" s="142"/>
      <c r="N58" s="143"/>
      <c r="O58" s="143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</row>
    <row r="59" spans="1:28" ht="15.75" customHeight="1" x14ac:dyDescent="0.3">
      <c r="A59" s="432"/>
      <c r="B59" s="432"/>
      <c r="C59" s="432"/>
      <c r="D59" s="448"/>
      <c r="E59" s="448"/>
      <c r="F59" s="448"/>
      <c r="G59" s="448"/>
      <c r="H59" s="448"/>
      <c r="I59" s="266"/>
      <c r="J59" s="142"/>
      <c r="K59" s="142"/>
      <c r="L59" s="142"/>
      <c r="M59" s="142"/>
      <c r="N59" s="143"/>
      <c r="O59" s="143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</row>
    <row r="60" spans="1:28" ht="15.75" customHeight="1" x14ac:dyDescent="0.3">
      <c r="A60" s="432"/>
      <c r="B60" s="432"/>
      <c r="C60" s="432"/>
      <c r="D60" s="448"/>
      <c r="E60" s="448"/>
      <c r="F60" s="448"/>
      <c r="G60" s="448"/>
      <c r="H60" s="448"/>
      <c r="I60" s="266"/>
      <c r="J60" s="142"/>
      <c r="K60" s="142"/>
      <c r="L60" s="142"/>
      <c r="M60" s="142"/>
      <c r="N60" s="143"/>
      <c r="O60" s="143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</row>
    <row r="61" spans="1:28" ht="15.75" customHeight="1" x14ac:dyDescent="0.3">
      <c r="A61" s="447" t="str">
        <f>+'ANEXO 1'!A66:C66</f>
        <v>EDNA VIVIANA VEGA ORTÍZ</v>
      </c>
      <c r="B61" s="447"/>
      <c r="C61" s="447"/>
      <c r="D61" s="431" t="str">
        <f>+'ANEXO 1'!D66:H66</f>
        <v>Cont. Púb. YAIR CONSUELO CALDERÓN SILVA</v>
      </c>
      <c r="E61" s="431"/>
      <c r="F61" s="431"/>
      <c r="G61" s="431"/>
      <c r="H61" s="431"/>
      <c r="I61" s="266"/>
      <c r="J61" s="142"/>
      <c r="K61" s="142"/>
      <c r="L61" s="142"/>
      <c r="M61" s="142"/>
      <c r="N61" s="143"/>
      <c r="O61" s="143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</row>
    <row r="62" spans="1:28" ht="15.75" customHeight="1" x14ac:dyDescent="0.3">
      <c r="A62" s="432" t="str">
        <f>+'ANEXO 1'!A67:C67</f>
        <v>Cèdula de ciudadanìa No. 1.019.023.923</v>
      </c>
      <c r="B62" s="432"/>
      <c r="C62" s="432"/>
      <c r="D62" s="448" t="str">
        <f>+'ANEXO 1'!D67:H67</f>
        <v>Cèdula de ciudadanìa No. 52.713.929</v>
      </c>
      <c r="E62" s="448"/>
      <c r="F62" s="448"/>
      <c r="G62" s="448"/>
      <c r="H62" s="448"/>
      <c r="I62" s="266"/>
      <c r="J62" s="142"/>
      <c r="K62" s="142"/>
      <c r="L62" s="142"/>
      <c r="M62" s="142"/>
      <c r="N62" s="143"/>
      <c r="O62" s="143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</row>
    <row r="63" spans="1:28" ht="15.75" customHeight="1" x14ac:dyDescent="0.3">
      <c r="A63" s="432" t="str">
        <f>+'ANEXO 1'!A68:C68</f>
        <v xml:space="preserve">Coordinadora Administrativa y Financiera </v>
      </c>
      <c r="B63" s="432"/>
      <c r="C63" s="432"/>
      <c r="D63" s="448" t="str">
        <f>+'ANEXO 1'!D68:H68</f>
        <v>TP 199275-T</v>
      </c>
      <c r="E63" s="448"/>
      <c r="F63" s="448"/>
      <c r="G63" s="448"/>
      <c r="H63" s="448"/>
      <c r="I63" s="114"/>
      <c r="J63" s="142"/>
      <c r="K63" s="142"/>
      <c r="L63" s="142"/>
      <c r="M63" s="142"/>
      <c r="N63" s="143"/>
      <c r="O63" s="143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</row>
    <row r="64" spans="1:28" ht="15.75" customHeight="1" x14ac:dyDescent="0.3">
      <c r="A64" s="186"/>
      <c r="B64" s="186"/>
      <c r="C64" s="186"/>
      <c r="D64" s="448" t="str">
        <f>+'ANEXO 1'!D69:H69</f>
        <v>Los saldos fueron tomados de SIIF Nación</v>
      </c>
      <c r="E64" s="448"/>
      <c r="F64" s="448"/>
      <c r="G64" s="448"/>
      <c r="H64" s="448"/>
      <c r="I64" s="114"/>
      <c r="J64" s="142"/>
      <c r="K64" s="142"/>
      <c r="L64" s="142"/>
      <c r="M64" s="142"/>
      <c r="N64" s="143"/>
      <c r="O64" s="143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</row>
    <row r="65" spans="1:28" ht="15.75" customHeight="1" x14ac:dyDescent="0.3">
      <c r="A65" s="186"/>
      <c r="B65" s="186"/>
      <c r="C65" s="186"/>
      <c r="D65" s="267"/>
      <c r="E65" s="267"/>
      <c r="F65" s="267"/>
      <c r="G65" s="267"/>
      <c r="H65" s="267"/>
      <c r="I65" s="114"/>
      <c r="J65" s="142"/>
      <c r="K65" s="142"/>
      <c r="L65" s="142"/>
      <c r="M65" s="142"/>
      <c r="N65" s="143"/>
      <c r="O65" s="143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</row>
    <row r="66" spans="1:28" ht="15.75" customHeight="1" x14ac:dyDescent="0.3">
      <c r="A66" s="186"/>
      <c r="B66" s="186"/>
      <c r="C66" s="186"/>
      <c r="D66" s="267"/>
      <c r="E66" s="267"/>
      <c r="F66" s="267"/>
      <c r="G66" s="267"/>
      <c r="H66" s="267"/>
      <c r="I66" s="114"/>
      <c r="J66" s="142"/>
      <c r="K66" s="142"/>
      <c r="L66" s="142"/>
      <c r="M66" s="142"/>
      <c r="N66" s="143"/>
      <c r="O66" s="143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</row>
    <row r="67" spans="1:28" ht="15.75" customHeight="1" x14ac:dyDescent="0.3">
      <c r="A67" s="186"/>
      <c r="B67" s="186"/>
      <c r="C67" s="186"/>
      <c r="D67" s="267"/>
      <c r="E67" s="267"/>
      <c r="F67" s="267"/>
      <c r="G67" s="267"/>
      <c r="H67" s="267"/>
      <c r="I67" s="114"/>
      <c r="J67" s="142"/>
      <c r="K67" s="142"/>
      <c r="L67" s="142"/>
      <c r="M67" s="142"/>
      <c r="N67" s="143"/>
      <c r="O67" s="143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</row>
    <row r="68" spans="1:28" ht="15.75" customHeight="1" x14ac:dyDescent="0.3">
      <c r="A68" s="186"/>
      <c r="B68" s="186"/>
      <c r="C68" s="186"/>
      <c r="D68" s="267"/>
      <c r="E68" s="267"/>
      <c r="F68" s="267"/>
      <c r="G68" s="267"/>
      <c r="H68" s="267"/>
      <c r="I68" s="114"/>
      <c r="J68" s="142"/>
      <c r="K68" s="142"/>
      <c r="L68" s="142"/>
      <c r="M68" s="142"/>
      <c r="N68" s="143"/>
      <c r="O68" s="143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</row>
    <row r="69" spans="1:28" ht="15.75" customHeight="1" x14ac:dyDescent="0.3">
      <c r="A69" s="186"/>
      <c r="B69" s="186"/>
      <c r="C69" s="186"/>
      <c r="D69" s="267"/>
      <c r="E69" s="267"/>
      <c r="F69" s="267"/>
      <c r="G69" s="267"/>
      <c r="H69" s="267"/>
      <c r="I69" s="114"/>
      <c r="J69" s="142"/>
      <c r="K69" s="142"/>
      <c r="L69" s="142"/>
      <c r="M69" s="142"/>
      <c r="N69" s="143"/>
      <c r="O69" s="143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</row>
    <row r="70" spans="1:28" ht="15.75" customHeight="1" x14ac:dyDescent="0.3">
      <c r="A70" s="447" t="str">
        <f>+'ANEXO 1'!A74:H74</f>
        <v xml:space="preserve">ANDREA CAROLINA CHACÓN CASTILLO </v>
      </c>
      <c r="B70" s="447"/>
      <c r="C70" s="447"/>
      <c r="D70" s="447"/>
      <c r="E70" s="447"/>
      <c r="F70" s="447"/>
      <c r="G70" s="447"/>
      <c r="H70" s="447"/>
      <c r="I70" s="114"/>
      <c r="J70" s="142"/>
      <c r="K70" s="142"/>
      <c r="L70" s="142"/>
      <c r="M70" s="142"/>
      <c r="N70" s="143"/>
      <c r="O70" s="143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</row>
    <row r="71" spans="1:28" ht="15.75" customHeight="1" x14ac:dyDescent="0.3">
      <c r="A71" s="432" t="str">
        <f>+'ANEXO 1'!A75:H75</f>
        <v>Cèdula de ciudadanìa No. 1.100.959.001</v>
      </c>
      <c r="B71" s="432"/>
      <c r="C71" s="432"/>
      <c r="D71" s="432"/>
      <c r="E71" s="432"/>
      <c r="F71" s="432"/>
      <c r="G71" s="432"/>
      <c r="H71" s="432"/>
      <c r="I71" s="114"/>
      <c r="J71" s="142"/>
      <c r="K71" s="142"/>
      <c r="L71" s="142"/>
      <c r="M71" s="142"/>
      <c r="N71" s="143"/>
      <c r="O71" s="143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</row>
    <row r="72" spans="1:28" ht="15.75" customHeight="1" x14ac:dyDescent="0.3">
      <c r="A72" s="432" t="str">
        <f>+'ANEXO 1'!A76:H76</f>
        <v>Directora General</v>
      </c>
      <c r="B72" s="432"/>
      <c r="C72" s="432"/>
      <c r="D72" s="432"/>
      <c r="E72" s="432"/>
      <c r="F72" s="432"/>
      <c r="G72" s="432"/>
      <c r="H72" s="432"/>
      <c r="I72" s="114"/>
      <c r="J72" s="142"/>
      <c r="K72" s="142"/>
      <c r="L72" s="142"/>
      <c r="M72" s="142"/>
      <c r="N72" s="143"/>
      <c r="O72" s="143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</row>
    <row r="73" spans="1:28" ht="15.75" customHeight="1" x14ac:dyDescent="0.3">
      <c r="A73" s="186"/>
      <c r="B73" s="186"/>
      <c r="C73" s="186"/>
      <c r="D73" s="186"/>
      <c r="E73" s="186"/>
      <c r="F73" s="186"/>
      <c r="G73" s="186"/>
      <c r="H73" s="186"/>
      <c r="I73" s="114"/>
      <c r="J73" s="142"/>
      <c r="K73" s="142"/>
      <c r="L73" s="142"/>
      <c r="M73" s="142"/>
      <c r="N73" s="143"/>
      <c r="O73" s="143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</row>
    <row r="74" spans="1:28" ht="110.25" customHeight="1" x14ac:dyDescent="0.3">
      <c r="A74" s="446" t="s">
        <v>44</v>
      </c>
      <c r="B74" s="432"/>
      <c r="C74" s="432"/>
      <c r="D74" s="432"/>
      <c r="E74" s="432"/>
      <c r="F74" s="432"/>
      <c r="G74" s="432"/>
      <c r="H74" s="432"/>
      <c r="I74" s="114"/>
      <c r="J74" s="142"/>
      <c r="K74" s="142"/>
      <c r="L74" s="142"/>
      <c r="M74" s="142"/>
      <c r="N74" s="143"/>
      <c r="O74" s="143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</row>
    <row r="75" spans="1:28" ht="15.75" customHeight="1" x14ac:dyDescent="0.3">
      <c r="A75" s="114"/>
      <c r="B75" s="114"/>
      <c r="C75" s="114"/>
      <c r="D75" s="114"/>
      <c r="E75" s="114"/>
      <c r="F75" s="114"/>
      <c r="G75" s="114"/>
      <c r="H75" s="223"/>
      <c r="I75" s="114"/>
      <c r="J75" s="142"/>
      <c r="K75" s="142"/>
      <c r="L75" s="142"/>
      <c r="M75" s="142"/>
      <c r="N75" s="143"/>
      <c r="O75" s="143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</row>
    <row r="76" spans="1:28" ht="15.75" customHeight="1" x14ac:dyDescent="0.3">
      <c r="A76" s="114"/>
      <c r="B76" s="114"/>
      <c r="C76" s="114"/>
      <c r="D76" s="114"/>
      <c r="E76" s="114"/>
      <c r="F76" s="114"/>
      <c r="G76" s="114"/>
      <c r="H76" s="223"/>
      <c r="I76" s="114"/>
      <c r="J76" s="142"/>
      <c r="K76" s="142"/>
      <c r="L76" s="142"/>
      <c r="M76" s="142"/>
      <c r="N76" s="143"/>
      <c r="O76" s="143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</row>
    <row r="77" spans="1:28" ht="15.75" customHeight="1" x14ac:dyDescent="0.3">
      <c r="A77" s="114"/>
      <c r="B77" s="114"/>
      <c r="C77" s="114"/>
      <c r="D77" s="114"/>
      <c r="E77" s="114"/>
      <c r="F77" s="114"/>
      <c r="G77" s="114"/>
      <c r="H77" s="223"/>
      <c r="I77" s="114"/>
      <c r="J77" s="142"/>
      <c r="K77" s="142"/>
      <c r="L77" s="142"/>
      <c r="M77" s="142"/>
      <c r="N77" s="143"/>
      <c r="O77" s="143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</row>
    <row r="78" spans="1:28" ht="15.75" customHeight="1" x14ac:dyDescent="0.3">
      <c r="A78" s="114"/>
      <c r="B78" s="114"/>
      <c r="C78" s="114"/>
      <c r="D78" s="114"/>
      <c r="E78" s="114"/>
      <c r="F78" s="114"/>
      <c r="G78" s="114"/>
      <c r="H78" s="223"/>
      <c r="I78" s="114"/>
      <c r="J78" s="142"/>
      <c r="K78" s="142"/>
      <c r="L78" s="142"/>
      <c r="M78" s="142"/>
      <c r="N78" s="143"/>
      <c r="O78" s="143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</row>
    <row r="79" spans="1:28" ht="15.75" customHeight="1" x14ac:dyDescent="0.3">
      <c r="A79" s="114"/>
      <c r="B79" s="114"/>
      <c r="C79" s="114"/>
      <c r="D79" s="114"/>
      <c r="E79" s="114"/>
      <c r="F79" s="114"/>
      <c r="G79" s="114"/>
      <c r="H79" s="223"/>
      <c r="I79" s="114"/>
      <c r="J79" s="142"/>
      <c r="K79" s="142"/>
      <c r="L79" s="142"/>
      <c r="M79" s="142"/>
      <c r="N79" s="143"/>
      <c r="O79" s="143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</row>
    <row r="80" spans="1:28" ht="15.75" customHeight="1" x14ac:dyDescent="0.3">
      <c r="A80" s="114"/>
      <c r="B80" s="114"/>
      <c r="C80" s="114"/>
      <c r="D80" s="114"/>
      <c r="E80" s="114"/>
      <c r="F80" s="114"/>
      <c r="G80" s="114"/>
      <c r="H80" s="223"/>
      <c r="I80" s="114"/>
      <c r="J80" s="142"/>
      <c r="K80" s="142"/>
      <c r="L80" s="142"/>
      <c r="M80" s="142"/>
      <c r="N80" s="143"/>
      <c r="O80" s="143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</row>
    <row r="81" spans="1:28" ht="15.75" customHeight="1" x14ac:dyDescent="0.3">
      <c r="A81" s="114"/>
      <c r="B81" s="114"/>
      <c r="C81" s="114"/>
      <c r="D81" s="114"/>
      <c r="E81" s="114"/>
      <c r="F81" s="114"/>
      <c r="G81" s="114"/>
      <c r="H81" s="223"/>
      <c r="I81" s="114"/>
      <c r="J81" s="142"/>
      <c r="K81" s="142"/>
      <c r="L81" s="142"/>
      <c r="M81" s="142"/>
      <c r="N81" s="143"/>
      <c r="O81" s="143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</row>
    <row r="82" spans="1:28" ht="15.75" customHeight="1" x14ac:dyDescent="0.3">
      <c r="A82" s="114"/>
      <c r="B82" s="114"/>
      <c r="C82" s="114"/>
      <c r="D82" s="114"/>
      <c r="E82" s="114"/>
      <c r="F82" s="114"/>
      <c r="G82" s="114"/>
      <c r="H82" s="223"/>
      <c r="I82" s="114"/>
      <c r="J82" s="142"/>
      <c r="K82" s="142"/>
      <c r="L82" s="142"/>
      <c r="M82" s="142"/>
      <c r="N82" s="143"/>
      <c r="O82" s="143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</row>
    <row r="83" spans="1:28" ht="15.75" customHeight="1" x14ac:dyDescent="0.3">
      <c r="A83" s="114"/>
      <c r="B83" s="114"/>
      <c r="C83" s="114"/>
      <c r="D83" s="114"/>
      <c r="E83" s="114"/>
      <c r="F83" s="114"/>
      <c r="G83" s="114"/>
      <c r="H83" s="223"/>
      <c r="I83" s="114"/>
      <c r="J83" s="142"/>
      <c r="K83" s="142"/>
      <c r="L83" s="142"/>
      <c r="M83" s="142"/>
      <c r="N83" s="143"/>
      <c r="O83" s="143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</row>
    <row r="84" spans="1:28" ht="15.75" customHeight="1" x14ac:dyDescent="0.3">
      <c r="A84" s="114"/>
      <c r="B84" s="114"/>
      <c r="C84" s="114"/>
      <c r="D84" s="114"/>
      <c r="E84" s="114"/>
      <c r="F84" s="114"/>
      <c r="G84" s="114"/>
      <c r="H84" s="223"/>
      <c r="I84" s="114"/>
      <c r="J84" s="142"/>
      <c r="K84" s="142"/>
      <c r="L84" s="142"/>
      <c r="M84" s="142"/>
      <c r="N84" s="143"/>
      <c r="O84" s="143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</row>
    <row r="85" spans="1:28" ht="15.75" customHeight="1" x14ac:dyDescent="0.3">
      <c r="A85" s="114"/>
      <c r="B85" s="114"/>
      <c r="C85" s="114"/>
      <c r="D85" s="114"/>
      <c r="E85" s="114"/>
      <c r="F85" s="114"/>
      <c r="G85" s="114"/>
      <c r="H85" s="223"/>
      <c r="I85" s="114"/>
      <c r="J85" s="142"/>
      <c r="K85" s="142"/>
      <c r="L85" s="142"/>
      <c r="M85" s="142"/>
      <c r="N85" s="143"/>
      <c r="O85" s="143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</row>
    <row r="86" spans="1:28" ht="15.75" customHeight="1" x14ac:dyDescent="0.3">
      <c r="A86" s="114"/>
      <c r="B86" s="114"/>
      <c r="C86" s="114"/>
      <c r="D86" s="114"/>
      <c r="E86" s="114"/>
      <c r="F86" s="114"/>
      <c r="G86" s="114"/>
      <c r="H86" s="223"/>
      <c r="I86" s="114"/>
      <c r="J86" s="142"/>
      <c r="K86" s="142"/>
      <c r="L86" s="142"/>
      <c r="M86" s="142"/>
      <c r="N86" s="143"/>
      <c r="O86" s="143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</row>
    <row r="87" spans="1:28" ht="15.75" customHeight="1" x14ac:dyDescent="0.3">
      <c r="A87" s="114"/>
      <c r="B87" s="114"/>
      <c r="C87" s="114"/>
      <c r="D87" s="114"/>
      <c r="E87" s="114"/>
      <c r="F87" s="114"/>
      <c r="G87" s="114"/>
      <c r="H87" s="223"/>
      <c r="I87" s="114"/>
      <c r="J87" s="142"/>
      <c r="K87" s="142"/>
      <c r="L87" s="142"/>
      <c r="M87" s="142"/>
      <c r="N87" s="143"/>
      <c r="O87" s="143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</row>
    <row r="88" spans="1:28" ht="15.75" customHeight="1" x14ac:dyDescent="0.3">
      <c r="A88" s="114"/>
      <c r="B88" s="114"/>
      <c r="C88" s="114"/>
      <c r="D88" s="114"/>
      <c r="E88" s="114"/>
      <c r="F88" s="114"/>
      <c r="G88" s="114"/>
      <c r="H88" s="223"/>
      <c r="I88" s="114"/>
      <c r="J88" s="142"/>
      <c r="K88" s="142"/>
      <c r="L88" s="142"/>
      <c r="M88" s="142"/>
      <c r="N88" s="143"/>
      <c r="O88" s="143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</row>
    <row r="89" spans="1:28" ht="15.75" customHeight="1" x14ac:dyDescent="0.3">
      <c r="A89" s="114"/>
      <c r="B89" s="114"/>
      <c r="C89" s="114"/>
      <c r="D89" s="114"/>
      <c r="E89" s="114"/>
      <c r="F89" s="114"/>
      <c r="G89" s="114"/>
      <c r="H89" s="223"/>
      <c r="I89" s="114"/>
      <c r="J89" s="142"/>
      <c r="K89" s="142"/>
      <c r="L89" s="142"/>
      <c r="M89" s="142"/>
      <c r="N89" s="143"/>
      <c r="O89" s="143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</row>
    <row r="90" spans="1:28" ht="15.75" customHeight="1" x14ac:dyDescent="0.3">
      <c r="A90" s="114"/>
      <c r="B90" s="114"/>
      <c r="C90" s="114"/>
      <c r="D90" s="114"/>
      <c r="E90" s="114"/>
      <c r="F90" s="114"/>
      <c r="G90" s="114"/>
      <c r="H90" s="223"/>
      <c r="I90" s="114"/>
      <c r="J90" s="142"/>
      <c r="K90" s="142"/>
      <c r="L90" s="142"/>
      <c r="M90" s="142"/>
      <c r="N90" s="143"/>
      <c r="O90" s="143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</row>
    <row r="91" spans="1:28" ht="15.75" customHeight="1" x14ac:dyDescent="0.3">
      <c r="A91" s="114"/>
      <c r="B91" s="114"/>
      <c r="C91" s="114"/>
      <c r="D91" s="114"/>
      <c r="E91" s="114"/>
      <c r="F91" s="114"/>
      <c r="G91" s="114"/>
      <c r="H91" s="223"/>
      <c r="I91" s="114"/>
      <c r="J91" s="142"/>
      <c r="K91" s="142"/>
      <c r="L91" s="142"/>
      <c r="M91" s="142"/>
      <c r="N91" s="143"/>
      <c r="O91" s="143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</row>
    <row r="92" spans="1:28" ht="15.75" customHeight="1" x14ac:dyDescent="0.3">
      <c r="A92" s="114"/>
      <c r="B92" s="114"/>
      <c r="C92" s="114"/>
      <c r="D92" s="114"/>
      <c r="E92" s="114"/>
      <c r="F92" s="114"/>
      <c r="G92" s="114"/>
      <c r="H92" s="223"/>
      <c r="I92" s="114"/>
      <c r="J92" s="142"/>
      <c r="K92" s="142"/>
      <c r="L92" s="142"/>
      <c r="M92" s="142"/>
      <c r="N92" s="143"/>
      <c r="O92" s="143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</row>
    <row r="93" spans="1:28" ht="15.75" customHeight="1" x14ac:dyDescent="0.3">
      <c r="A93" s="114"/>
      <c r="B93" s="114"/>
      <c r="C93" s="114"/>
      <c r="D93" s="114"/>
      <c r="E93" s="114"/>
      <c r="F93" s="114"/>
      <c r="G93" s="114"/>
      <c r="H93" s="223"/>
      <c r="I93" s="114"/>
      <c r="J93" s="142"/>
      <c r="K93" s="142"/>
      <c r="L93" s="142"/>
      <c r="M93" s="142"/>
      <c r="N93" s="143"/>
      <c r="O93" s="143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</row>
    <row r="94" spans="1:28" ht="15.75" customHeight="1" x14ac:dyDescent="0.3">
      <c r="A94" s="114"/>
      <c r="B94" s="114"/>
      <c r="C94" s="114"/>
      <c r="D94" s="114"/>
      <c r="E94" s="114"/>
      <c r="F94" s="114"/>
      <c r="G94" s="114"/>
      <c r="H94" s="223"/>
      <c r="I94" s="114"/>
      <c r="J94" s="142"/>
      <c r="K94" s="142"/>
      <c r="L94" s="142"/>
      <c r="M94" s="142"/>
      <c r="N94" s="143"/>
      <c r="O94" s="143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</row>
    <row r="95" spans="1:28" ht="15.75" customHeight="1" x14ac:dyDescent="0.3">
      <c r="A95" s="114"/>
      <c r="B95" s="114"/>
      <c r="C95" s="114"/>
      <c r="D95" s="114"/>
      <c r="E95" s="114"/>
      <c r="F95" s="114"/>
      <c r="G95" s="114"/>
      <c r="H95" s="223"/>
      <c r="I95" s="114"/>
      <c r="J95" s="142"/>
      <c r="K95" s="142"/>
      <c r="L95" s="142"/>
      <c r="M95" s="142"/>
      <c r="N95" s="143"/>
      <c r="O95" s="143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</row>
    <row r="96" spans="1:28" ht="15.75" customHeight="1" x14ac:dyDescent="0.3">
      <c r="A96" s="114"/>
      <c r="B96" s="114"/>
      <c r="C96" s="114"/>
      <c r="D96" s="114"/>
      <c r="E96" s="114"/>
      <c r="F96" s="114"/>
      <c r="G96" s="114"/>
      <c r="H96" s="223"/>
      <c r="I96" s="114"/>
      <c r="J96" s="142"/>
      <c r="K96" s="142"/>
      <c r="L96" s="142"/>
      <c r="M96" s="142"/>
      <c r="N96" s="143"/>
      <c r="O96" s="143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</row>
    <row r="97" spans="1:28" ht="15.75" customHeight="1" x14ac:dyDescent="0.3">
      <c r="A97" s="114"/>
      <c r="B97" s="114"/>
      <c r="C97" s="114"/>
      <c r="D97" s="114"/>
      <c r="E97" s="114"/>
      <c r="F97" s="114"/>
      <c r="G97" s="114"/>
      <c r="H97" s="223"/>
      <c r="I97" s="114"/>
      <c r="J97" s="142"/>
      <c r="K97" s="142"/>
      <c r="L97" s="142"/>
      <c r="M97" s="142"/>
      <c r="N97" s="143"/>
      <c r="O97" s="143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</row>
    <row r="98" spans="1:28" ht="15.75" customHeight="1" x14ac:dyDescent="0.3">
      <c r="A98" s="114"/>
      <c r="B98" s="114"/>
      <c r="C98" s="114"/>
      <c r="D98" s="114"/>
      <c r="E98" s="114"/>
      <c r="F98" s="114"/>
      <c r="G98" s="114"/>
      <c r="H98" s="223"/>
      <c r="I98" s="114"/>
      <c r="J98" s="142"/>
      <c r="K98" s="142"/>
      <c r="L98" s="142"/>
      <c r="M98" s="142"/>
      <c r="N98" s="143"/>
      <c r="O98" s="143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</row>
    <row r="99" spans="1:28" ht="15.75" customHeight="1" x14ac:dyDescent="0.3">
      <c r="A99" s="114"/>
      <c r="B99" s="114"/>
      <c r="C99" s="114"/>
      <c r="D99" s="114"/>
      <c r="E99" s="114"/>
      <c r="F99" s="114"/>
      <c r="G99" s="114"/>
      <c r="H99" s="223"/>
      <c r="I99" s="114"/>
      <c r="J99" s="142"/>
      <c r="K99" s="142"/>
      <c r="L99" s="142"/>
      <c r="M99" s="142"/>
      <c r="N99" s="143"/>
      <c r="O99" s="143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</row>
    <row r="100" spans="1:28" ht="15.75" customHeight="1" x14ac:dyDescent="0.3">
      <c r="A100" s="114"/>
      <c r="B100" s="114"/>
      <c r="C100" s="114"/>
      <c r="D100" s="114"/>
      <c r="E100" s="114"/>
      <c r="F100" s="114"/>
      <c r="G100" s="114"/>
      <c r="H100" s="223"/>
      <c r="I100" s="114"/>
      <c r="J100" s="142"/>
      <c r="K100" s="142"/>
      <c r="L100" s="142"/>
      <c r="M100" s="142"/>
      <c r="N100" s="143"/>
      <c r="O100" s="143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</row>
    <row r="101" spans="1:28" ht="15.75" customHeight="1" x14ac:dyDescent="0.3">
      <c r="A101" s="114"/>
      <c r="B101" s="114"/>
      <c r="C101" s="114"/>
      <c r="D101" s="114"/>
      <c r="E101" s="114"/>
      <c r="F101" s="114"/>
      <c r="G101" s="114"/>
      <c r="H101" s="223"/>
      <c r="I101" s="114"/>
      <c r="J101" s="142"/>
      <c r="K101" s="142"/>
      <c r="L101" s="142"/>
      <c r="M101" s="142"/>
      <c r="N101" s="143"/>
      <c r="O101" s="143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</row>
    <row r="102" spans="1:28" ht="15.75" customHeight="1" x14ac:dyDescent="0.3">
      <c r="A102" s="114"/>
      <c r="B102" s="114"/>
      <c r="C102" s="114"/>
      <c r="D102" s="114"/>
      <c r="E102" s="114"/>
      <c r="F102" s="114"/>
      <c r="G102" s="114"/>
      <c r="H102" s="223"/>
      <c r="I102" s="114"/>
      <c r="J102" s="142"/>
      <c r="K102" s="142"/>
      <c r="L102" s="142"/>
      <c r="M102" s="142"/>
      <c r="N102" s="143"/>
      <c r="O102" s="143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</row>
    <row r="103" spans="1:28" ht="15.75" customHeight="1" x14ac:dyDescent="0.3">
      <c r="A103" s="114"/>
      <c r="B103" s="114"/>
      <c r="C103" s="114"/>
      <c r="D103" s="114"/>
      <c r="E103" s="114"/>
      <c r="F103" s="114"/>
      <c r="G103" s="114"/>
      <c r="H103" s="223"/>
      <c r="I103" s="114"/>
      <c r="J103" s="142"/>
      <c r="K103" s="142"/>
      <c r="L103" s="142"/>
      <c r="M103" s="142"/>
      <c r="N103" s="143"/>
      <c r="O103" s="143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</row>
    <row r="104" spans="1:28" ht="15.75" customHeight="1" x14ac:dyDescent="0.3">
      <c r="A104" s="114"/>
      <c r="B104" s="114"/>
      <c r="C104" s="114"/>
      <c r="D104" s="114"/>
      <c r="E104" s="114"/>
      <c r="F104" s="114"/>
      <c r="G104" s="114"/>
      <c r="H104" s="223"/>
      <c r="I104" s="114"/>
      <c r="J104" s="142"/>
      <c r="K104" s="142"/>
      <c r="L104" s="142"/>
      <c r="M104" s="142"/>
      <c r="N104" s="143"/>
      <c r="O104" s="143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</row>
    <row r="105" spans="1:28" ht="15.75" customHeight="1" x14ac:dyDescent="0.3">
      <c r="A105" s="114"/>
      <c r="B105" s="114"/>
      <c r="C105" s="114"/>
      <c r="D105" s="114"/>
      <c r="E105" s="114"/>
      <c r="F105" s="114"/>
      <c r="G105" s="114"/>
      <c r="H105" s="223"/>
      <c r="I105" s="114"/>
      <c r="J105" s="142"/>
      <c r="K105" s="142"/>
      <c r="L105" s="142"/>
      <c r="M105" s="142"/>
      <c r="N105" s="143"/>
      <c r="O105" s="143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</row>
    <row r="106" spans="1:28" ht="15.75" customHeight="1" x14ac:dyDescent="0.3">
      <c r="A106" s="114"/>
      <c r="B106" s="114"/>
      <c r="C106" s="114"/>
      <c r="D106" s="114"/>
      <c r="E106" s="114"/>
      <c r="F106" s="114"/>
      <c r="G106" s="114"/>
      <c r="H106" s="223"/>
      <c r="I106" s="114"/>
      <c r="J106" s="142"/>
      <c r="K106" s="142"/>
      <c r="L106" s="142"/>
      <c r="M106" s="142"/>
      <c r="N106" s="143"/>
      <c r="O106" s="143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</row>
    <row r="107" spans="1:28" ht="15.75" customHeight="1" x14ac:dyDescent="0.3">
      <c r="A107" s="114"/>
      <c r="B107" s="114"/>
      <c r="C107" s="114"/>
      <c r="D107" s="114"/>
      <c r="E107" s="114"/>
      <c r="F107" s="114"/>
      <c r="G107" s="114"/>
      <c r="H107" s="223"/>
      <c r="I107" s="114"/>
      <c r="J107" s="142"/>
      <c r="K107" s="142"/>
      <c r="L107" s="142"/>
      <c r="M107" s="142"/>
      <c r="N107" s="143"/>
      <c r="O107" s="143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</row>
    <row r="108" spans="1:28" ht="15.75" customHeight="1" x14ac:dyDescent="0.3">
      <c r="A108" s="114"/>
      <c r="B108" s="114"/>
      <c r="C108" s="114"/>
      <c r="D108" s="114"/>
      <c r="E108" s="114"/>
      <c r="F108" s="114"/>
      <c r="G108" s="114"/>
      <c r="H108" s="223"/>
      <c r="I108" s="114"/>
      <c r="J108" s="142"/>
      <c r="K108" s="142"/>
      <c r="L108" s="142"/>
      <c r="M108" s="142"/>
      <c r="N108" s="143"/>
      <c r="O108" s="143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</row>
    <row r="109" spans="1:28" ht="15.75" customHeight="1" x14ac:dyDescent="0.3">
      <c r="A109" s="114"/>
      <c r="B109" s="114"/>
      <c r="C109" s="114"/>
      <c r="D109" s="114"/>
      <c r="E109" s="114"/>
      <c r="F109" s="114"/>
      <c r="G109" s="114"/>
      <c r="H109" s="223"/>
      <c r="I109" s="114"/>
      <c r="J109" s="142"/>
      <c r="K109" s="142"/>
      <c r="L109" s="142"/>
      <c r="M109" s="142"/>
      <c r="N109" s="143"/>
      <c r="O109" s="143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</row>
    <row r="110" spans="1:28" ht="15.75" customHeight="1" x14ac:dyDescent="0.3">
      <c r="A110" s="114"/>
      <c r="B110" s="114"/>
      <c r="C110" s="114"/>
      <c r="D110" s="114"/>
      <c r="E110" s="114"/>
      <c r="F110" s="114"/>
      <c r="G110" s="114"/>
      <c r="H110" s="223"/>
      <c r="I110" s="114"/>
      <c r="J110" s="142"/>
      <c r="K110" s="142"/>
      <c r="L110" s="142"/>
      <c r="M110" s="142"/>
      <c r="N110" s="143"/>
      <c r="O110" s="143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</row>
    <row r="111" spans="1:28" ht="15.75" customHeight="1" x14ac:dyDescent="0.3">
      <c r="A111" s="114"/>
      <c r="B111" s="114"/>
      <c r="C111" s="114"/>
      <c r="D111" s="114"/>
      <c r="E111" s="114"/>
      <c r="F111" s="114"/>
      <c r="G111" s="114"/>
      <c r="H111" s="223"/>
      <c r="I111" s="114"/>
      <c r="J111" s="142"/>
      <c r="K111" s="142"/>
      <c r="L111" s="142"/>
      <c r="M111" s="142"/>
      <c r="N111" s="143"/>
      <c r="O111" s="143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</row>
    <row r="112" spans="1:28" ht="15.75" customHeight="1" x14ac:dyDescent="0.3">
      <c r="A112" s="114"/>
      <c r="B112" s="114"/>
      <c r="C112" s="114"/>
      <c r="D112" s="114"/>
      <c r="E112" s="114"/>
      <c r="F112" s="114"/>
      <c r="G112" s="114"/>
      <c r="H112" s="223"/>
      <c r="I112" s="114"/>
      <c r="J112" s="142"/>
      <c r="K112" s="142"/>
      <c r="L112" s="142"/>
      <c r="M112" s="142"/>
      <c r="N112" s="143"/>
      <c r="O112" s="143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</row>
    <row r="113" spans="1:28" ht="15.75" customHeight="1" x14ac:dyDescent="0.3">
      <c r="A113" s="114"/>
      <c r="B113" s="114"/>
      <c r="C113" s="114"/>
      <c r="D113" s="114"/>
      <c r="E113" s="114"/>
      <c r="F113" s="114"/>
      <c r="G113" s="114"/>
      <c r="H113" s="223"/>
      <c r="I113" s="114"/>
      <c r="J113" s="142"/>
      <c r="K113" s="142"/>
      <c r="L113" s="142"/>
      <c r="M113" s="142"/>
      <c r="N113" s="143"/>
      <c r="O113" s="143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</row>
    <row r="114" spans="1:28" ht="15.75" customHeight="1" x14ac:dyDescent="0.3">
      <c r="A114" s="114"/>
      <c r="B114" s="114"/>
      <c r="C114" s="114"/>
      <c r="D114" s="114"/>
      <c r="E114" s="114"/>
      <c r="F114" s="114"/>
      <c r="G114" s="114"/>
      <c r="H114" s="223"/>
      <c r="I114" s="114"/>
      <c r="J114" s="142"/>
      <c r="K114" s="142"/>
      <c r="L114" s="142"/>
      <c r="M114" s="142"/>
      <c r="N114" s="143"/>
      <c r="O114" s="143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</row>
    <row r="115" spans="1:28" ht="15.75" customHeight="1" x14ac:dyDescent="0.3">
      <c r="A115" s="114"/>
      <c r="B115" s="114"/>
      <c r="C115" s="114"/>
      <c r="D115" s="114"/>
      <c r="E115" s="114"/>
      <c r="F115" s="114"/>
      <c r="G115" s="114"/>
      <c r="H115" s="223"/>
      <c r="I115" s="114"/>
      <c r="J115" s="142"/>
      <c r="K115" s="142"/>
      <c r="L115" s="142"/>
      <c r="M115" s="142"/>
      <c r="N115" s="143"/>
      <c r="O115" s="143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</row>
    <row r="116" spans="1:28" ht="15.75" customHeight="1" x14ac:dyDescent="0.3">
      <c r="A116" s="114"/>
      <c r="B116" s="114"/>
      <c r="C116" s="114"/>
      <c r="D116" s="114"/>
      <c r="E116" s="114"/>
      <c r="F116" s="114"/>
      <c r="G116" s="114"/>
      <c r="H116" s="223"/>
      <c r="I116" s="114"/>
      <c r="J116" s="142"/>
      <c r="K116" s="142"/>
      <c r="L116" s="142"/>
      <c r="M116" s="142"/>
      <c r="N116" s="143"/>
      <c r="O116" s="143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</row>
    <row r="117" spans="1:28" ht="15.75" customHeight="1" x14ac:dyDescent="0.3">
      <c r="A117" s="114"/>
      <c r="B117" s="114"/>
      <c r="C117" s="114"/>
      <c r="D117" s="114"/>
      <c r="E117" s="114"/>
      <c r="F117" s="114"/>
      <c r="G117" s="114"/>
      <c r="H117" s="223"/>
      <c r="I117" s="114"/>
      <c r="J117" s="142"/>
      <c r="K117" s="142"/>
      <c r="L117" s="142"/>
      <c r="M117" s="142"/>
      <c r="N117" s="143"/>
      <c r="O117" s="143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</row>
    <row r="118" spans="1:28" ht="15.75" customHeight="1" x14ac:dyDescent="0.3">
      <c r="A118" s="114"/>
      <c r="B118" s="114"/>
      <c r="C118" s="114"/>
      <c r="D118" s="114"/>
      <c r="E118" s="114"/>
      <c r="F118" s="114"/>
      <c r="G118" s="114"/>
      <c r="H118" s="223"/>
      <c r="I118" s="114"/>
      <c r="J118" s="142"/>
      <c r="K118" s="142"/>
      <c r="L118" s="142"/>
      <c r="M118" s="142"/>
      <c r="N118" s="143"/>
      <c r="O118" s="143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</row>
    <row r="119" spans="1:28" ht="15.75" customHeight="1" x14ac:dyDescent="0.3">
      <c r="A119" s="114"/>
      <c r="B119" s="114"/>
      <c r="C119" s="114"/>
      <c r="D119" s="114"/>
      <c r="E119" s="114"/>
      <c r="F119" s="114"/>
      <c r="G119" s="114"/>
      <c r="H119" s="223"/>
      <c r="I119" s="114"/>
      <c r="J119" s="142"/>
      <c r="K119" s="142"/>
      <c r="L119" s="142"/>
      <c r="M119" s="142"/>
      <c r="N119" s="143"/>
      <c r="O119" s="143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</row>
    <row r="120" spans="1:28" ht="15.75" customHeight="1" x14ac:dyDescent="0.3">
      <c r="A120" s="114"/>
      <c r="B120" s="114"/>
      <c r="C120" s="114"/>
      <c r="D120" s="114"/>
      <c r="E120" s="114"/>
      <c r="F120" s="114"/>
      <c r="G120" s="114"/>
      <c r="H120" s="223"/>
      <c r="I120" s="114"/>
      <c r="J120" s="142"/>
      <c r="K120" s="142"/>
      <c r="L120" s="142"/>
      <c r="M120" s="142"/>
      <c r="N120" s="143"/>
      <c r="O120" s="143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</row>
    <row r="121" spans="1:28" ht="15.75" customHeight="1" x14ac:dyDescent="0.3">
      <c r="A121" s="114"/>
      <c r="B121" s="114"/>
      <c r="C121" s="114"/>
      <c r="D121" s="114"/>
      <c r="E121" s="114"/>
      <c r="F121" s="114"/>
      <c r="G121" s="114"/>
      <c r="H121" s="223"/>
      <c r="I121" s="114"/>
      <c r="J121" s="142"/>
      <c r="K121" s="142"/>
      <c r="L121" s="142"/>
      <c r="M121" s="142"/>
      <c r="N121" s="143"/>
      <c r="O121" s="143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</row>
    <row r="122" spans="1:28" ht="15.75" customHeight="1" x14ac:dyDescent="0.3">
      <c r="A122" s="114"/>
      <c r="B122" s="114"/>
      <c r="C122" s="114"/>
      <c r="D122" s="114"/>
      <c r="E122" s="114"/>
      <c r="F122" s="114"/>
      <c r="G122" s="114"/>
      <c r="H122" s="223"/>
      <c r="I122" s="114"/>
      <c r="J122" s="142"/>
      <c r="K122" s="142"/>
      <c r="L122" s="142"/>
      <c r="M122" s="142"/>
      <c r="N122" s="143"/>
      <c r="O122" s="143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</row>
    <row r="123" spans="1:28" ht="15.75" customHeight="1" x14ac:dyDescent="0.3">
      <c r="A123" s="114"/>
      <c r="B123" s="114"/>
      <c r="C123" s="114"/>
      <c r="D123" s="114"/>
      <c r="E123" s="114"/>
      <c r="F123" s="114"/>
      <c r="G123" s="114"/>
      <c r="H123" s="223"/>
      <c r="I123" s="114"/>
      <c r="J123" s="142"/>
      <c r="K123" s="142"/>
      <c r="L123" s="142"/>
      <c r="M123" s="142"/>
      <c r="N123" s="143"/>
      <c r="O123" s="143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</row>
    <row r="124" spans="1:28" ht="15.75" customHeight="1" x14ac:dyDescent="0.3">
      <c r="A124" s="114"/>
      <c r="B124" s="114"/>
      <c r="C124" s="114"/>
      <c r="D124" s="114"/>
      <c r="E124" s="114"/>
      <c r="F124" s="114"/>
      <c r="G124" s="114"/>
      <c r="H124" s="223"/>
      <c r="I124" s="114"/>
      <c r="J124" s="142"/>
      <c r="K124" s="142"/>
      <c r="L124" s="142"/>
      <c r="M124" s="142"/>
      <c r="N124" s="143"/>
      <c r="O124" s="143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</row>
    <row r="125" spans="1:28" ht="15.75" customHeight="1" x14ac:dyDescent="0.3">
      <c r="A125" s="114"/>
      <c r="B125" s="114"/>
      <c r="C125" s="114"/>
      <c r="D125" s="114"/>
      <c r="E125" s="114"/>
      <c r="F125" s="114"/>
      <c r="G125" s="114"/>
      <c r="H125" s="223"/>
      <c r="I125" s="114"/>
      <c r="J125" s="142"/>
      <c r="K125" s="142"/>
      <c r="L125" s="142"/>
      <c r="M125" s="142"/>
      <c r="N125" s="143"/>
      <c r="O125" s="143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</row>
    <row r="126" spans="1:28" ht="15.75" customHeight="1" x14ac:dyDescent="0.3">
      <c r="A126" s="114"/>
      <c r="B126" s="114"/>
      <c r="C126" s="114"/>
      <c r="D126" s="114"/>
      <c r="E126" s="114"/>
      <c r="F126" s="114"/>
      <c r="G126" s="114"/>
      <c r="H126" s="223"/>
      <c r="I126" s="114"/>
      <c r="J126" s="142"/>
      <c r="K126" s="142"/>
      <c r="L126" s="142"/>
      <c r="M126" s="142"/>
      <c r="N126" s="143"/>
      <c r="O126" s="143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</row>
    <row r="127" spans="1:28" ht="15.75" customHeight="1" x14ac:dyDescent="0.3">
      <c r="A127" s="114"/>
      <c r="B127" s="114"/>
      <c r="C127" s="114"/>
      <c r="D127" s="114"/>
      <c r="E127" s="114"/>
      <c r="F127" s="114"/>
      <c r="G127" s="114"/>
      <c r="H127" s="223"/>
      <c r="I127" s="114"/>
      <c r="J127" s="142"/>
      <c r="K127" s="142"/>
      <c r="L127" s="142"/>
      <c r="M127" s="142"/>
      <c r="N127" s="143"/>
      <c r="O127" s="143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</row>
    <row r="128" spans="1:28" ht="15.75" customHeight="1" x14ac:dyDescent="0.3">
      <c r="A128" s="114"/>
      <c r="B128" s="114"/>
      <c r="C128" s="114"/>
      <c r="D128" s="114"/>
      <c r="E128" s="114"/>
      <c r="F128" s="114"/>
      <c r="G128" s="114"/>
      <c r="H128" s="223"/>
      <c r="I128" s="114"/>
      <c r="J128" s="142"/>
      <c r="K128" s="142"/>
      <c r="L128" s="142"/>
      <c r="M128" s="142"/>
      <c r="N128" s="143"/>
      <c r="O128" s="143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</row>
    <row r="129" spans="1:28" ht="15.75" customHeight="1" x14ac:dyDescent="0.3">
      <c r="A129" s="114"/>
      <c r="B129" s="114"/>
      <c r="C129" s="114"/>
      <c r="D129" s="114"/>
      <c r="E129" s="114"/>
      <c r="F129" s="114"/>
      <c r="G129" s="114"/>
      <c r="H129" s="223"/>
      <c r="I129" s="114"/>
      <c r="J129" s="142"/>
      <c r="K129" s="142"/>
      <c r="L129" s="142"/>
      <c r="M129" s="142"/>
      <c r="N129" s="143"/>
      <c r="O129" s="143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</row>
    <row r="130" spans="1:28" ht="15.75" customHeight="1" x14ac:dyDescent="0.3">
      <c r="A130" s="114"/>
      <c r="B130" s="114"/>
      <c r="C130" s="114"/>
      <c r="D130" s="114"/>
      <c r="E130" s="114"/>
      <c r="F130" s="114"/>
      <c r="G130" s="114"/>
      <c r="H130" s="223"/>
      <c r="I130" s="114"/>
      <c r="J130" s="142"/>
      <c r="K130" s="142"/>
      <c r="L130" s="142"/>
      <c r="M130" s="142"/>
      <c r="N130" s="143"/>
      <c r="O130" s="143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</row>
    <row r="131" spans="1:28" ht="15.75" customHeight="1" x14ac:dyDescent="0.3">
      <c r="A131" s="114"/>
      <c r="B131" s="114"/>
      <c r="C131" s="114"/>
      <c r="D131" s="114"/>
      <c r="E131" s="114"/>
      <c r="F131" s="114"/>
      <c r="G131" s="114"/>
      <c r="H131" s="223"/>
      <c r="I131" s="114"/>
      <c r="J131" s="142"/>
      <c r="K131" s="142"/>
      <c r="L131" s="142"/>
      <c r="M131" s="142"/>
      <c r="N131" s="143"/>
      <c r="O131" s="143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</row>
    <row r="132" spans="1:28" ht="15.75" customHeight="1" x14ac:dyDescent="0.3">
      <c r="A132" s="114"/>
      <c r="B132" s="114"/>
      <c r="C132" s="114"/>
      <c r="D132" s="114"/>
      <c r="E132" s="114"/>
      <c r="F132" s="114"/>
      <c r="G132" s="114"/>
      <c r="H132" s="223"/>
      <c r="I132" s="114"/>
      <c r="J132" s="142"/>
      <c r="K132" s="142"/>
      <c r="L132" s="142"/>
      <c r="M132" s="142"/>
      <c r="N132" s="143"/>
      <c r="O132" s="143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</row>
    <row r="133" spans="1:28" ht="15.75" customHeight="1" x14ac:dyDescent="0.3">
      <c r="A133" s="114"/>
      <c r="B133" s="114"/>
      <c r="C133" s="114"/>
      <c r="D133" s="114"/>
      <c r="E133" s="114"/>
      <c r="F133" s="114"/>
      <c r="G133" s="114"/>
      <c r="H133" s="223"/>
      <c r="I133" s="114"/>
      <c r="J133" s="142"/>
      <c r="K133" s="142"/>
      <c r="L133" s="142"/>
      <c r="M133" s="142"/>
      <c r="N133" s="143"/>
      <c r="O133" s="143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</row>
    <row r="134" spans="1:28" ht="15.75" customHeight="1" x14ac:dyDescent="0.3">
      <c r="A134" s="114"/>
      <c r="B134" s="114"/>
      <c r="C134" s="114"/>
      <c r="D134" s="114"/>
      <c r="E134" s="114"/>
      <c r="F134" s="114"/>
      <c r="G134" s="114"/>
      <c r="H134" s="223"/>
      <c r="I134" s="114"/>
      <c r="J134" s="142"/>
      <c r="K134" s="142"/>
      <c r="L134" s="142"/>
      <c r="M134" s="142"/>
      <c r="N134" s="143"/>
      <c r="O134" s="143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</row>
    <row r="135" spans="1:28" ht="15.75" customHeight="1" x14ac:dyDescent="0.3">
      <c r="A135" s="114"/>
      <c r="B135" s="114"/>
      <c r="C135" s="114"/>
      <c r="D135" s="114"/>
      <c r="E135" s="114"/>
      <c r="F135" s="114"/>
      <c r="G135" s="114"/>
      <c r="H135" s="223"/>
      <c r="I135" s="114"/>
      <c r="J135" s="142"/>
      <c r="K135" s="142"/>
      <c r="L135" s="142"/>
      <c r="M135" s="142"/>
      <c r="N135" s="143"/>
      <c r="O135" s="143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</row>
    <row r="136" spans="1:28" ht="15.75" customHeight="1" x14ac:dyDescent="0.3">
      <c r="A136" s="114"/>
      <c r="B136" s="114"/>
      <c r="C136" s="114"/>
      <c r="D136" s="114"/>
      <c r="E136" s="114"/>
      <c r="F136" s="114"/>
      <c r="G136" s="114"/>
      <c r="H136" s="223"/>
      <c r="I136" s="114"/>
      <c r="J136" s="142"/>
      <c r="K136" s="142"/>
      <c r="L136" s="142"/>
      <c r="M136" s="142"/>
      <c r="N136" s="143"/>
      <c r="O136" s="143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</row>
    <row r="137" spans="1:28" ht="15.75" customHeight="1" x14ac:dyDescent="0.3">
      <c r="A137" s="114"/>
      <c r="B137" s="114"/>
      <c r="C137" s="114"/>
      <c r="D137" s="114"/>
      <c r="E137" s="114"/>
      <c r="F137" s="114"/>
      <c r="G137" s="114"/>
      <c r="H137" s="223"/>
      <c r="I137" s="114"/>
      <c r="J137" s="142"/>
      <c r="K137" s="142"/>
      <c r="L137" s="142"/>
      <c r="M137" s="142"/>
      <c r="N137" s="143"/>
      <c r="O137" s="143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</row>
    <row r="138" spans="1:28" ht="15.75" customHeight="1" x14ac:dyDescent="0.3">
      <c r="A138" s="114"/>
      <c r="B138" s="114"/>
      <c r="C138" s="114"/>
      <c r="D138" s="114"/>
      <c r="E138" s="114"/>
      <c r="F138" s="114"/>
      <c r="G138" s="114"/>
      <c r="H138" s="223"/>
      <c r="I138" s="114"/>
      <c r="J138" s="142"/>
      <c r="K138" s="142"/>
      <c r="L138" s="142"/>
      <c r="M138" s="142"/>
      <c r="N138" s="143"/>
      <c r="O138" s="143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</row>
    <row r="139" spans="1:28" ht="15.75" customHeight="1" x14ac:dyDescent="0.3">
      <c r="A139" s="114"/>
      <c r="B139" s="114"/>
      <c r="C139" s="114"/>
      <c r="D139" s="114"/>
      <c r="E139" s="114"/>
      <c r="F139" s="114"/>
      <c r="G139" s="114"/>
      <c r="H139" s="223"/>
      <c r="I139" s="114"/>
      <c r="J139" s="142"/>
      <c r="K139" s="142"/>
      <c r="L139" s="142"/>
      <c r="M139" s="142"/>
      <c r="N139" s="143"/>
      <c r="O139" s="143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</row>
    <row r="140" spans="1:28" ht="15.75" customHeight="1" x14ac:dyDescent="0.3">
      <c r="A140" s="114"/>
      <c r="B140" s="114"/>
      <c r="C140" s="114"/>
      <c r="D140" s="114"/>
      <c r="E140" s="114"/>
      <c r="F140" s="114"/>
      <c r="G140" s="114"/>
      <c r="H140" s="223"/>
      <c r="I140" s="114"/>
      <c r="J140" s="142"/>
      <c r="K140" s="142"/>
      <c r="L140" s="142"/>
      <c r="M140" s="142"/>
      <c r="N140" s="143"/>
      <c r="O140" s="143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</row>
    <row r="141" spans="1:28" ht="15.75" customHeight="1" x14ac:dyDescent="0.3">
      <c r="A141" s="114"/>
      <c r="B141" s="114"/>
      <c r="C141" s="114"/>
      <c r="D141" s="114"/>
      <c r="E141" s="114"/>
      <c r="F141" s="114"/>
      <c r="G141" s="114"/>
      <c r="H141" s="223"/>
      <c r="I141" s="114"/>
      <c r="J141" s="142"/>
      <c r="K141" s="142"/>
      <c r="L141" s="142"/>
      <c r="M141" s="142"/>
      <c r="N141" s="143"/>
      <c r="O141" s="143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</row>
    <row r="142" spans="1:28" ht="15.75" customHeight="1" x14ac:dyDescent="0.3">
      <c r="A142" s="114"/>
      <c r="B142" s="114"/>
      <c r="C142" s="114"/>
      <c r="D142" s="114"/>
      <c r="E142" s="114"/>
      <c r="F142" s="114"/>
      <c r="G142" s="114"/>
      <c r="H142" s="223"/>
      <c r="I142" s="114"/>
      <c r="J142" s="142"/>
      <c r="K142" s="142"/>
      <c r="L142" s="142"/>
      <c r="M142" s="142"/>
      <c r="N142" s="143"/>
      <c r="O142" s="143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</row>
    <row r="143" spans="1:28" ht="15.75" customHeight="1" x14ac:dyDescent="0.3">
      <c r="A143" s="114"/>
      <c r="B143" s="114"/>
      <c r="C143" s="114"/>
      <c r="D143" s="114"/>
      <c r="E143" s="114"/>
      <c r="F143" s="114"/>
      <c r="G143" s="114"/>
      <c r="H143" s="223"/>
      <c r="I143" s="114"/>
      <c r="J143" s="142"/>
      <c r="K143" s="142"/>
      <c r="L143" s="142"/>
      <c r="M143" s="142"/>
      <c r="N143" s="143"/>
      <c r="O143" s="143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</row>
    <row r="144" spans="1:28" ht="15.75" customHeight="1" x14ac:dyDescent="0.3">
      <c r="A144" s="114"/>
      <c r="B144" s="114"/>
      <c r="C144" s="114"/>
      <c r="D144" s="114"/>
      <c r="E144" s="114"/>
      <c r="F144" s="114"/>
      <c r="G144" s="114"/>
      <c r="H144" s="223"/>
      <c r="I144" s="114"/>
      <c r="J144" s="142"/>
      <c r="K144" s="142"/>
      <c r="L144" s="142"/>
      <c r="M144" s="142"/>
      <c r="N144" s="143"/>
      <c r="O144" s="143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</row>
    <row r="145" spans="1:28" ht="15.75" customHeight="1" x14ac:dyDescent="0.3">
      <c r="A145" s="114"/>
      <c r="B145" s="114"/>
      <c r="C145" s="114"/>
      <c r="D145" s="114"/>
      <c r="E145" s="114"/>
      <c r="F145" s="114"/>
      <c r="G145" s="114"/>
      <c r="H145" s="223"/>
      <c r="I145" s="114"/>
      <c r="J145" s="142"/>
      <c r="K145" s="142"/>
      <c r="L145" s="142"/>
      <c r="M145" s="142"/>
      <c r="N145" s="143"/>
      <c r="O145" s="143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</row>
    <row r="146" spans="1:28" ht="15.75" customHeight="1" x14ac:dyDescent="0.3">
      <c r="A146" s="114"/>
      <c r="B146" s="114"/>
      <c r="C146" s="114"/>
      <c r="D146" s="114"/>
      <c r="E146" s="114"/>
      <c r="F146" s="114"/>
      <c r="G146" s="114"/>
      <c r="H146" s="223"/>
      <c r="I146" s="114"/>
      <c r="J146" s="142"/>
      <c r="K146" s="142"/>
      <c r="L146" s="142"/>
      <c r="M146" s="142"/>
      <c r="N146" s="143"/>
      <c r="O146" s="143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</row>
    <row r="147" spans="1:28" ht="15.75" customHeight="1" x14ac:dyDescent="0.3">
      <c r="A147" s="114"/>
      <c r="B147" s="114"/>
      <c r="C147" s="114"/>
      <c r="D147" s="114"/>
      <c r="E147" s="114"/>
      <c r="F147" s="114"/>
      <c r="G147" s="114"/>
      <c r="H147" s="223"/>
      <c r="I147" s="114"/>
      <c r="J147" s="142"/>
      <c r="K147" s="142"/>
      <c r="L147" s="142"/>
      <c r="M147" s="142"/>
      <c r="N147" s="143"/>
      <c r="O147" s="143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</row>
    <row r="148" spans="1:28" ht="15.75" customHeight="1" x14ac:dyDescent="0.3">
      <c r="A148" s="114"/>
      <c r="B148" s="114"/>
      <c r="C148" s="114"/>
      <c r="D148" s="114"/>
      <c r="E148" s="114"/>
      <c r="F148" s="114"/>
      <c r="G148" s="114"/>
      <c r="H148" s="223"/>
      <c r="I148" s="114"/>
      <c r="J148" s="142"/>
      <c r="K148" s="142"/>
      <c r="L148" s="142"/>
      <c r="M148" s="142"/>
      <c r="N148" s="143"/>
      <c r="O148" s="143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</row>
    <row r="149" spans="1:28" ht="15.75" customHeight="1" x14ac:dyDescent="0.3">
      <c r="A149" s="114"/>
      <c r="B149" s="114"/>
      <c r="C149" s="114"/>
      <c r="D149" s="114"/>
      <c r="E149" s="114"/>
      <c r="F149" s="114"/>
      <c r="G149" s="114"/>
      <c r="H149" s="223"/>
      <c r="I149" s="114"/>
      <c r="J149" s="142"/>
      <c r="K149" s="142"/>
      <c r="L149" s="142"/>
      <c r="M149" s="142"/>
      <c r="N149" s="143"/>
      <c r="O149" s="143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</row>
    <row r="150" spans="1:28" ht="15.75" customHeight="1" x14ac:dyDescent="0.3">
      <c r="A150" s="114"/>
      <c r="B150" s="114"/>
      <c r="C150" s="114"/>
      <c r="D150" s="114"/>
      <c r="E150" s="114"/>
      <c r="F150" s="114"/>
      <c r="G150" s="114"/>
      <c r="H150" s="223"/>
      <c r="I150" s="114"/>
      <c r="J150" s="142"/>
      <c r="K150" s="142"/>
      <c r="L150" s="142"/>
      <c r="M150" s="142"/>
      <c r="N150" s="143"/>
      <c r="O150" s="143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</row>
    <row r="151" spans="1:28" ht="15.75" customHeight="1" x14ac:dyDescent="0.3">
      <c r="A151" s="114"/>
      <c r="B151" s="114"/>
      <c r="C151" s="114"/>
      <c r="D151" s="114"/>
      <c r="E151" s="114"/>
      <c r="F151" s="114"/>
      <c r="G151" s="114"/>
      <c r="H151" s="223"/>
      <c r="I151" s="114"/>
      <c r="J151" s="142"/>
      <c r="K151" s="142"/>
      <c r="L151" s="142"/>
      <c r="M151" s="142"/>
      <c r="N151" s="143"/>
      <c r="O151" s="143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</row>
    <row r="152" spans="1:28" ht="15.75" customHeight="1" x14ac:dyDescent="0.3">
      <c r="A152" s="114"/>
      <c r="B152" s="114"/>
      <c r="C152" s="114"/>
      <c r="D152" s="114"/>
      <c r="E152" s="114"/>
      <c r="F152" s="114"/>
      <c r="G152" s="114"/>
      <c r="H152" s="223"/>
      <c r="I152" s="114"/>
      <c r="J152" s="142"/>
      <c r="K152" s="142"/>
      <c r="L152" s="142"/>
      <c r="M152" s="142"/>
      <c r="N152" s="143"/>
      <c r="O152" s="143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</row>
    <row r="153" spans="1:28" ht="15.75" customHeight="1" x14ac:dyDescent="0.3">
      <c r="A153" s="114"/>
      <c r="B153" s="114"/>
      <c r="C153" s="114"/>
      <c r="D153" s="114"/>
      <c r="E153" s="114"/>
      <c r="F153" s="114"/>
      <c r="G153" s="114"/>
      <c r="H153" s="223"/>
      <c r="I153" s="114"/>
      <c r="J153" s="142"/>
      <c r="K153" s="142"/>
      <c r="L153" s="142"/>
      <c r="M153" s="142"/>
      <c r="N153" s="143"/>
      <c r="O153" s="143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</row>
    <row r="154" spans="1:28" ht="15.75" customHeight="1" x14ac:dyDescent="0.3">
      <c r="A154" s="114"/>
      <c r="B154" s="114"/>
      <c r="C154" s="114"/>
      <c r="D154" s="114"/>
      <c r="E154" s="114"/>
      <c r="F154" s="114"/>
      <c r="G154" s="114"/>
      <c r="H154" s="223"/>
      <c r="I154" s="114"/>
      <c r="J154" s="142"/>
      <c r="K154" s="142"/>
      <c r="L154" s="142"/>
      <c r="M154" s="142"/>
      <c r="N154" s="143"/>
      <c r="O154" s="143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</row>
    <row r="155" spans="1:28" ht="15.75" customHeight="1" x14ac:dyDescent="0.3">
      <c r="A155" s="114"/>
      <c r="B155" s="114"/>
      <c r="C155" s="114"/>
      <c r="D155" s="114"/>
      <c r="E155" s="114"/>
      <c r="F155" s="114"/>
      <c r="G155" s="114"/>
      <c r="H155" s="223"/>
      <c r="I155" s="114"/>
      <c r="J155" s="142"/>
      <c r="K155" s="142"/>
      <c r="L155" s="142"/>
      <c r="M155" s="142"/>
      <c r="N155" s="143"/>
      <c r="O155" s="143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</row>
    <row r="156" spans="1:28" ht="15.75" customHeight="1" x14ac:dyDescent="0.3">
      <c r="A156" s="114"/>
      <c r="B156" s="114"/>
      <c r="C156" s="114"/>
      <c r="D156" s="114"/>
      <c r="E156" s="114"/>
      <c r="F156" s="114"/>
      <c r="G156" s="114"/>
      <c r="H156" s="223"/>
      <c r="I156" s="114"/>
      <c r="J156" s="142"/>
      <c r="K156" s="142"/>
      <c r="L156" s="142"/>
      <c r="M156" s="142"/>
      <c r="N156" s="143"/>
      <c r="O156" s="143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</row>
    <row r="157" spans="1:28" ht="15.75" customHeight="1" x14ac:dyDescent="0.3">
      <c r="A157" s="114"/>
      <c r="B157" s="114"/>
      <c r="C157" s="114"/>
      <c r="D157" s="114"/>
      <c r="E157" s="114"/>
      <c r="F157" s="114"/>
      <c r="G157" s="114"/>
      <c r="H157" s="223"/>
      <c r="I157" s="114"/>
      <c r="J157" s="142"/>
      <c r="K157" s="142"/>
      <c r="L157" s="142"/>
      <c r="M157" s="142"/>
      <c r="N157" s="143"/>
      <c r="O157" s="143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</row>
    <row r="158" spans="1:28" ht="15.75" customHeight="1" x14ac:dyDescent="0.3">
      <c r="A158" s="114"/>
      <c r="B158" s="114"/>
      <c r="C158" s="114"/>
      <c r="D158" s="114"/>
      <c r="E158" s="114"/>
      <c r="F158" s="114"/>
      <c r="G158" s="114"/>
      <c r="H158" s="223"/>
      <c r="I158" s="114"/>
      <c r="J158" s="142"/>
      <c r="K158" s="142"/>
      <c r="L158" s="142"/>
      <c r="M158" s="142"/>
      <c r="N158" s="143"/>
      <c r="O158" s="143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</row>
    <row r="159" spans="1:28" ht="15.75" customHeight="1" x14ac:dyDescent="0.3">
      <c r="A159" s="114"/>
      <c r="B159" s="114"/>
      <c r="C159" s="114"/>
      <c r="D159" s="114"/>
      <c r="E159" s="114"/>
      <c r="F159" s="114"/>
      <c r="G159" s="114"/>
      <c r="H159" s="223"/>
      <c r="I159" s="114"/>
      <c r="J159" s="142"/>
      <c r="K159" s="142"/>
      <c r="L159" s="142"/>
      <c r="M159" s="142"/>
      <c r="N159" s="143"/>
      <c r="O159" s="143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</row>
    <row r="160" spans="1:28" ht="15.75" customHeight="1" x14ac:dyDescent="0.3">
      <c r="A160" s="114"/>
      <c r="B160" s="114"/>
      <c r="C160" s="114"/>
      <c r="D160" s="114"/>
      <c r="E160" s="114"/>
      <c r="F160" s="114"/>
      <c r="G160" s="114"/>
      <c r="H160" s="223"/>
      <c r="I160" s="114"/>
      <c r="J160" s="142"/>
      <c r="K160" s="142"/>
      <c r="L160" s="142"/>
      <c r="M160" s="142"/>
      <c r="N160" s="143"/>
      <c r="O160" s="143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</row>
    <row r="161" spans="1:28" ht="15.75" customHeight="1" x14ac:dyDescent="0.3">
      <c r="A161" s="114"/>
      <c r="B161" s="114"/>
      <c r="C161" s="114"/>
      <c r="D161" s="114"/>
      <c r="E161" s="114"/>
      <c r="F161" s="114"/>
      <c r="G161" s="114"/>
      <c r="H161" s="223"/>
      <c r="I161" s="114"/>
      <c r="J161" s="142"/>
      <c r="K161" s="142"/>
      <c r="L161" s="142"/>
      <c r="M161" s="142"/>
      <c r="N161" s="143"/>
      <c r="O161" s="143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</row>
    <row r="162" spans="1:28" ht="15.75" customHeight="1" x14ac:dyDescent="0.3">
      <c r="A162" s="114"/>
      <c r="B162" s="114"/>
      <c r="C162" s="114"/>
      <c r="D162" s="114"/>
      <c r="E162" s="114"/>
      <c r="F162" s="114"/>
      <c r="G162" s="114"/>
      <c r="H162" s="223"/>
      <c r="I162" s="114"/>
      <c r="J162" s="142"/>
      <c r="K162" s="142"/>
      <c r="L162" s="142"/>
      <c r="M162" s="142"/>
      <c r="N162" s="143"/>
      <c r="O162" s="143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</row>
    <row r="163" spans="1:28" ht="15.75" customHeight="1" x14ac:dyDescent="0.3">
      <c r="A163" s="114"/>
      <c r="B163" s="114"/>
      <c r="C163" s="114"/>
      <c r="D163" s="114"/>
      <c r="E163" s="114"/>
      <c r="F163" s="114"/>
      <c r="G163" s="114"/>
      <c r="H163" s="223"/>
      <c r="I163" s="114"/>
      <c r="J163" s="142"/>
      <c r="K163" s="142"/>
      <c r="L163" s="142"/>
      <c r="M163" s="142"/>
      <c r="N163" s="143"/>
      <c r="O163" s="143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</row>
    <row r="164" spans="1:28" ht="15.75" customHeight="1" x14ac:dyDescent="0.3">
      <c r="A164" s="114"/>
      <c r="B164" s="114"/>
      <c r="C164" s="114"/>
      <c r="D164" s="114"/>
      <c r="E164" s="114"/>
      <c r="F164" s="114"/>
      <c r="G164" s="114"/>
      <c r="H164" s="223"/>
      <c r="I164" s="114"/>
      <c r="J164" s="142"/>
      <c r="K164" s="142"/>
      <c r="L164" s="142"/>
      <c r="M164" s="142"/>
      <c r="N164" s="143"/>
      <c r="O164" s="143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</row>
    <row r="165" spans="1:28" ht="15.75" customHeight="1" x14ac:dyDescent="0.3">
      <c r="A165" s="114"/>
      <c r="B165" s="114"/>
      <c r="C165" s="114"/>
      <c r="D165" s="114"/>
      <c r="E165" s="114"/>
      <c r="F165" s="114"/>
      <c r="G165" s="114"/>
      <c r="H165" s="223"/>
      <c r="I165" s="114"/>
      <c r="J165" s="142"/>
      <c r="K165" s="142"/>
      <c r="L165" s="142"/>
      <c r="M165" s="142"/>
      <c r="N165" s="143"/>
      <c r="O165" s="143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</row>
    <row r="166" spans="1:28" ht="15.75" customHeight="1" x14ac:dyDescent="0.3">
      <c r="A166" s="114"/>
      <c r="B166" s="114"/>
      <c r="C166" s="114"/>
      <c r="D166" s="114"/>
      <c r="E166" s="114"/>
      <c r="F166" s="114"/>
      <c r="G166" s="114"/>
      <c r="H166" s="223"/>
      <c r="I166" s="114"/>
      <c r="J166" s="142"/>
      <c r="K166" s="142"/>
      <c r="L166" s="142"/>
      <c r="M166" s="142"/>
      <c r="N166" s="143"/>
      <c r="O166" s="143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</row>
    <row r="167" spans="1:28" ht="15.75" customHeight="1" x14ac:dyDescent="0.3">
      <c r="A167" s="114"/>
      <c r="B167" s="114"/>
      <c r="C167" s="114"/>
      <c r="D167" s="114"/>
      <c r="E167" s="114"/>
      <c r="F167" s="114"/>
      <c r="G167" s="114"/>
      <c r="H167" s="223"/>
      <c r="I167" s="114"/>
      <c r="J167" s="142"/>
      <c r="K167" s="142"/>
      <c r="L167" s="142"/>
      <c r="M167" s="142"/>
      <c r="N167" s="143"/>
      <c r="O167" s="143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</row>
    <row r="168" spans="1:28" ht="15.75" customHeight="1" x14ac:dyDescent="0.3">
      <c r="A168" s="114"/>
      <c r="B168" s="114"/>
      <c r="C168" s="114"/>
      <c r="D168" s="114"/>
      <c r="E168" s="114"/>
      <c r="F168" s="114"/>
      <c r="G168" s="114"/>
      <c r="H168" s="223"/>
      <c r="I168" s="114"/>
      <c r="J168" s="142"/>
      <c r="K168" s="142"/>
      <c r="L168" s="142"/>
      <c r="M168" s="142"/>
      <c r="N168" s="143"/>
      <c r="O168" s="143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</row>
    <row r="169" spans="1:28" ht="15.75" customHeight="1" x14ac:dyDescent="0.3">
      <c r="A169" s="114"/>
      <c r="B169" s="114"/>
      <c r="C169" s="114"/>
      <c r="D169" s="114"/>
      <c r="E169" s="114"/>
      <c r="F169" s="114"/>
      <c r="G169" s="114"/>
      <c r="H169" s="223"/>
      <c r="I169" s="114"/>
      <c r="J169" s="142"/>
      <c r="K169" s="142"/>
      <c r="L169" s="142"/>
      <c r="M169" s="142"/>
      <c r="N169" s="143"/>
      <c r="O169" s="143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</row>
    <row r="170" spans="1:28" ht="15.75" customHeight="1" x14ac:dyDescent="0.3">
      <c r="A170" s="114"/>
      <c r="B170" s="114"/>
      <c r="C170" s="114"/>
      <c r="D170" s="114"/>
      <c r="E170" s="114"/>
      <c r="F170" s="114"/>
      <c r="G170" s="114"/>
      <c r="H170" s="223"/>
      <c r="I170" s="114"/>
      <c r="J170" s="142"/>
      <c r="K170" s="142"/>
      <c r="L170" s="142"/>
      <c r="M170" s="142"/>
      <c r="N170" s="143"/>
      <c r="O170" s="143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</row>
    <row r="171" spans="1:28" ht="15.75" customHeight="1" x14ac:dyDescent="0.3">
      <c r="A171" s="114"/>
      <c r="B171" s="114"/>
      <c r="C171" s="114"/>
      <c r="D171" s="114"/>
      <c r="E171" s="114"/>
      <c r="F171" s="114"/>
      <c r="G171" s="114"/>
      <c r="H171" s="223"/>
      <c r="I171" s="114"/>
      <c r="J171" s="142"/>
      <c r="K171" s="142"/>
      <c r="L171" s="142"/>
      <c r="M171" s="142"/>
      <c r="N171" s="143"/>
      <c r="O171" s="143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</row>
    <row r="172" spans="1:28" ht="15.75" customHeight="1" x14ac:dyDescent="0.3">
      <c r="A172" s="114"/>
      <c r="B172" s="114"/>
      <c r="C172" s="114"/>
      <c r="D172" s="114"/>
      <c r="E172" s="114"/>
      <c r="F172" s="114"/>
      <c r="G172" s="114"/>
      <c r="H172" s="223"/>
      <c r="I172" s="114"/>
      <c r="J172" s="142"/>
      <c r="K172" s="142"/>
      <c r="L172" s="142"/>
      <c r="M172" s="142"/>
      <c r="N172" s="143"/>
      <c r="O172" s="143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</row>
    <row r="173" spans="1:28" ht="15.75" customHeight="1" x14ac:dyDescent="0.3">
      <c r="A173" s="114"/>
      <c r="B173" s="114"/>
      <c r="C173" s="114"/>
      <c r="D173" s="114"/>
      <c r="E173" s="114"/>
      <c r="F173" s="114"/>
      <c r="G173" s="114"/>
      <c r="H173" s="223"/>
      <c r="I173" s="114"/>
      <c r="J173" s="142"/>
      <c r="K173" s="142"/>
      <c r="L173" s="142"/>
      <c r="M173" s="142"/>
      <c r="N173" s="143"/>
      <c r="O173" s="143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</row>
    <row r="174" spans="1:28" ht="15.75" customHeight="1" x14ac:dyDescent="0.3">
      <c r="A174" s="114"/>
      <c r="B174" s="114"/>
      <c r="C174" s="114"/>
      <c r="D174" s="114"/>
      <c r="E174" s="114"/>
      <c r="F174" s="114"/>
      <c r="G174" s="114"/>
      <c r="H174" s="223"/>
      <c r="I174" s="114"/>
      <c r="J174" s="142"/>
      <c r="K174" s="142"/>
      <c r="L174" s="142"/>
      <c r="M174" s="142"/>
      <c r="N174" s="143"/>
      <c r="O174" s="143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</row>
    <row r="175" spans="1:28" ht="15.75" customHeight="1" x14ac:dyDescent="0.3">
      <c r="A175" s="114"/>
      <c r="B175" s="114"/>
      <c r="C175" s="114"/>
      <c r="D175" s="114"/>
      <c r="E175" s="114"/>
      <c r="F175" s="114"/>
      <c r="G175" s="114"/>
      <c r="H175" s="223"/>
      <c r="I175" s="114"/>
      <c r="J175" s="142"/>
      <c r="K175" s="142"/>
      <c r="L175" s="142"/>
      <c r="M175" s="142"/>
      <c r="N175" s="143"/>
      <c r="O175" s="143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</row>
    <row r="176" spans="1:28" ht="15.75" customHeight="1" x14ac:dyDescent="0.3">
      <c r="A176" s="114"/>
      <c r="B176" s="114"/>
      <c r="C176" s="114"/>
      <c r="D176" s="114"/>
      <c r="E176" s="114"/>
      <c r="F176" s="114"/>
      <c r="G176" s="114"/>
      <c r="H176" s="223"/>
      <c r="I176" s="114"/>
      <c r="J176" s="142"/>
      <c r="K176" s="142"/>
      <c r="L176" s="142"/>
      <c r="M176" s="142"/>
      <c r="N176" s="143"/>
      <c r="O176" s="143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</row>
    <row r="177" spans="1:28" ht="15.75" customHeight="1" x14ac:dyDescent="0.3">
      <c r="A177" s="114"/>
      <c r="B177" s="114"/>
      <c r="C177" s="114"/>
      <c r="D177" s="114"/>
      <c r="E177" s="114"/>
      <c r="F177" s="114"/>
      <c r="G177" s="114"/>
      <c r="H177" s="223"/>
      <c r="I177" s="114"/>
      <c r="J177" s="142"/>
      <c r="K177" s="142"/>
      <c r="L177" s="142"/>
      <c r="M177" s="142"/>
      <c r="N177" s="143"/>
      <c r="O177" s="143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</row>
    <row r="178" spans="1:28" ht="15.75" customHeight="1" x14ac:dyDescent="0.3">
      <c r="A178" s="114"/>
      <c r="B178" s="114"/>
      <c r="C178" s="114"/>
      <c r="D178" s="114"/>
      <c r="E178" s="114"/>
      <c r="F178" s="114"/>
      <c r="G178" s="114"/>
      <c r="H178" s="223"/>
      <c r="I178" s="114"/>
      <c r="J178" s="142"/>
      <c r="K178" s="142"/>
      <c r="L178" s="142"/>
      <c r="M178" s="142"/>
      <c r="N178" s="143"/>
      <c r="O178" s="143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</row>
    <row r="179" spans="1:28" ht="15.75" customHeight="1" x14ac:dyDescent="0.3">
      <c r="A179" s="114"/>
      <c r="B179" s="114"/>
      <c r="C179" s="114"/>
      <c r="D179" s="114"/>
      <c r="E179" s="114"/>
      <c r="F179" s="114"/>
      <c r="G179" s="114"/>
      <c r="H179" s="223"/>
      <c r="I179" s="114"/>
      <c r="J179" s="142"/>
      <c r="K179" s="142"/>
      <c r="L179" s="142"/>
      <c r="M179" s="142"/>
      <c r="N179" s="143"/>
      <c r="O179" s="143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</row>
    <row r="180" spans="1:28" ht="15.75" customHeight="1" x14ac:dyDescent="0.3">
      <c r="A180" s="114"/>
      <c r="B180" s="114"/>
      <c r="C180" s="114"/>
      <c r="D180" s="114"/>
      <c r="E180" s="114"/>
      <c r="F180" s="114"/>
      <c r="G180" s="114"/>
      <c r="H180" s="223"/>
      <c r="I180" s="114"/>
      <c r="J180" s="142"/>
      <c r="K180" s="142"/>
      <c r="L180" s="142"/>
      <c r="M180" s="142"/>
      <c r="N180" s="143"/>
      <c r="O180" s="143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</row>
    <row r="181" spans="1:28" ht="15.75" customHeight="1" x14ac:dyDescent="0.3">
      <c r="A181" s="114"/>
      <c r="B181" s="114"/>
      <c r="C181" s="114"/>
      <c r="D181" s="114"/>
      <c r="E181" s="114"/>
      <c r="F181" s="114"/>
      <c r="G181" s="114"/>
      <c r="H181" s="223"/>
      <c r="I181" s="114"/>
      <c r="J181" s="142"/>
      <c r="K181" s="142"/>
      <c r="L181" s="142"/>
      <c r="M181" s="142"/>
      <c r="N181" s="143"/>
      <c r="O181" s="143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</row>
    <row r="182" spans="1:28" ht="15.75" customHeight="1" x14ac:dyDescent="0.3">
      <c r="A182" s="114"/>
      <c r="B182" s="114"/>
      <c r="C182" s="114"/>
      <c r="D182" s="114"/>
      <c r="E182" s="114"/>
      <c r="F182" s="114"/>
      <c r="G182" s="114"/>
      <c r="H182" s="223"/>
      <c r="I182" s="114"/>
      <c r="J182" s="142"/>
      <c r="K182" s="142"/>
      <c r="L182" s="142"/>
      <c r="M182" s="142"/>
      <c r="N182" s="143"/>
      <c r="O182" s="143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</row>
    <row r="183" spans="1:28" ht="15.75" customHeight="1" x14ac:dyDescent="0.3">
      <c r="A183" s="114"/>
      <c r="B183" s="114"/>
      <c r="C183" s="114"/>
      <c r="D183" s="114"/>
      <c r="E183" s="114"/>
      <c r="F183" s="114"/>
      <c r="G183" s="114"/>
      <c r="H183" s="223"/>
      <c r="I183" s="114"/>
      <c r="J183" s="142"/>
      <c r="K183" s="142"/>
      <c r="L183" s="142"/>
      <c r="M183" s="142"/>
      <c r="N183" s="143"/>
      <c r="O183" s="143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</row>
    <row r="184" spans="1:28" ht="15.75" customHeight="1" x14ac:dyDescent="0.3">
      <c r="A184" s="114"/>
      <c r="B184" s="114"/>
      <c r="C184" s="114"/>
      <c r="D184" s="114"/>
      <c r="E184" s="114"/>
      <c r="F184" s="114"/>
      <c r="G184" s="114"/>
      <c r="H184" s="223"/>
      <c r="I184" s="114"/>
      <c r="J184" s="142"/>
      <c r="K184" s="142"/>
      <c r="L184" s="142"/>
      <c r="M184" s="142"/>
      <c r="N184" s="143"/>
      <c r="O184" s="143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</row>
    <row r="185" spans="1:28" ht="15.75" customHeight="1" x14ac:dyDescent="0.3">
      <c r="A185" s="114"/>
      <c r="B185" s="114"/>
      <c r="C185" s="114"/>
      <c r="D185" s="114"/>
      <c r="E185" s="114"/>
      <c r="F185" s="114"/>
      <c r="G185" s="114"/>
      <c r="H185" s="223"/>
      <c r="I185" s="114"/>
      <c r="J185" s="142"/>
      <c r="K185" s="142"/>
      <c r="L185" s="142"/>
      <c r="M185" s="142"/>
      <c r="N185" s="143"/>
      <c r="O185" s="143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</row>
    <row r="186" spans="1:28" ht="15.75" customHeight="1" x14ac:dyDescent="0.3">
      <c r="A186" s="114"/>
      <c r="B186" s="114"/>
      <c r="C186" s="114"/>
      <c r="D186" s="114"/>
      <c r="E186" s="114"/>
      <c r="F186" s="114"/>
      <c r="G186" s="114"/>
      <c r="H186" s="223"/>
      <c r="I186" s="114"/>
      <c r="J186" s="142"/>
      <c r="K186" s="142"/>
      <c r="L186" s="142"/>
      <c r="M186" s="142"/>
      <c r="N186" s="143"/>
      <c r="O186" s="143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</row>
    <row r="187" spans="1:28" ht="15.75" customHeight="1" x14ac:dyDescent="0.3">
      <c r="A187" s="114"/>
      <c r="B187" s="114"/>
      <c r="C187" s="114"/>
      <c r="D187" s="114"/>
      <c r="E187" s="114"/>
      <c r="F187" s="114"/>
      <c r="G187" s="114"/>
      <c r="H187" s="223"/>
      <c r="I187" s="114"/>
      <c r="J187" s="142"/>
      <c r="K187" s="142"/>
      <c r="L187" s="142"/>
      <c r="M187" s="142"/>
      <c r="N187" s="143"/>
      <c r="O187" s="143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</row>
    <row r="188" spans="1:28" ht="15.75" customHeight="1" x14ac:dyDescent="0.3">
      <c r="A188" s="114"/>
      <c r="B188" s="114"/>
      <c r="C188" s="114"/>
      <c r="D188" s="114"/>
      <c r="E188" s="114"/>
      <c r="F188" s="114"/>
      <c r="G188" s="114"/>
      <c r="H188" s="223"/>
      <c r="I188" s="114"/>
      <c r="J188" s="142"/>
      <c r="K188" s="142"/>
      <c r="L188" s="142"/>
      <c r="M188" s="142"/>
      <c r="N188" s="143"/>
      <c r="O188" s="143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</row>
    <row r="189" spans="1:28" ht="15.75" customHeight="1" x14ac:dyDescent="0.3">
      <c r="A189" s="114"/>
      <c r="B189" s="114"/>
      <c r="C189" s="114"/>
      <c r="D189" s="114"/>
      <c r="E189" s="114"/>
      <c r="F189" s="114"/>
      <c r="G189" s="114"/>
      <c r="H189" s="223"/>
      <c r="I189" s="114"/>
      <c r="J189" s="142"/>
      <c r="K189" s="142"/>
      <c r="L189" s="142"/>
      <c r="M189" s="142"/>
      <c r="N189" s="143"/>
      <c r="O189" s="143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</row>
    <row r="190" spans="1:28" ht="15.75" customHeight="1" x14ac:dyDescent="0.3">
      <c r="A190" s="114"/>
      <c r="B190" s="114"/>
      <c r="C190" s="114"/>
      <c r="D190" s="114"/>
      <c r="E190" s="114"/>
      <c r="F190" s="114"/>
      <c r="G190" s="114"/>
      <c r="H190" s="223"/>
      <c r="I190" s="114"/>
      <c r="J190" s="142"/>
      <c r="K190" s="142"/>
      <c r="L190" s="142"/>
      <c r="M190" s="142"/>
      <c r="N190" s="143"/>
      <c r="O190" s="143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</row>
    <row r="191" spans="1:28" ht="15.75" customHeight="1" x14ac:dyDescent="0.3">
      <c r="A191" s="114"/>
      <c r="B191" s="114"/>
      <c r="C191" s="114"/>
      <c r="D191" s="114"/>
      <c r="E191" s="114"/>
      <c r="F191" s="114"/>
      <c r="G191" s="114"/>
      <c r="H191" s="223"/>
      <c r="I191" s="114"/>
      <c r="J191" s="142"/>
      <c r="K191" s="142"/>
      <c r="L191" s="142"/>
      <c r="M191" s="142"/>
      <c r="N191" s="143"/>
      <c r="O191" s="143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</row>
    <row r="192" spans="1:28" ht="15.75" customHeight="1" x14ac:dyDescent="0.3">
      <c r="A192" s="114"/>
      <c r="B192" s="114"/>
      <c r="C192" s="114"/>
      <c r="D192" s="114"/>
      <c r="E192" s="114"/>
      <c r="F192" s="114"/>
      <c r="G192" s="114"/>
      <c r="H192" s="223"/>
      <c r="I192" s="114"/>
      <c r="J192" s="142"/>
      <c r="K192" s="142"/>
      <c r="L192" s="142"/>
      <c r="M192" s="142"/>
      <c r="N192" s="143"/>
      <c r="O192" s="143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</row>
    <row r="193" spans="1:28" ht="15.75" customHeight="1" x14ac:dyDescent="0.3">
      <c r="A193" s="114"/>
      <c r="B193" s="114"/>
      <c r="C193" s="114"/>
      <c r="D193" s="114"/>
      <c r="E193" s="114"/>
      <c r="F193" s="114"/>
      <c r="G193" s="114"/>
      <c r="H193" s="223"/>
      <c r="I193" s="114"/>
      <c r="J193" s="142"/>
      <c r="K193" s="142"/>
      <c r="L193" s="142"/>
      <c r="M193" s="142"/>
      <c r="N193" s="143"/>
      <c r="O193" s="143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</row>
    <row r="194" spans="1:28" ht="15.75" customHeight="1" x14ac:dyDescent="0.3">
      <c r="A194" s="114"/>
      <c r="B194" s="114"/>
      <c r="C194" s="114"/>
      <c r="D194" s="114"/>
      <c r="E194" s="114"/>
      <c r="F194" s="114"/>
      <c r="G194" s="114"/>
      <c r="H194" s="223"/>
      <c r="I194" s="114"/>
      <c r="J194" s="142"/>
      <c r="K194" s="142"/>
      <c r="L194" s="142"/>
      <c r="M194" s="142"/>
      <c r="N194" s="143"/>
      <c r="O194" s="143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</row>
    <row r="195" spans="1:28" ht="15.75" customHeight="1" x14ac:dyDescent="0.3">
      <c r="A195" s="114"/>
      <c r="B195" s="114"/>
      <c r="C195" s="114"/>
      <c r="D195" s="114"/>
      <c r="E195" s="114"/>
      <c r="F195" s="114"/>
      <c r="G195" s="114"/>
      <c r="H195" s="223"/>
      <c r="I195" s="114"/>
      <c r="J195" s="142"/>
      <c r="K195" s="142"/>
      <c r="L195" s="142"/>
      <c r="M195" s="142"/>
      <c r="N195" s="143"/>
      <c r="O195" s="143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</row>
    <row r="196" spans="1:28" ht="15.75" customHeight="1" x14ac:dyDescent="0.3">
      <c r="A196" s="114"/>
      <c r="B196" s="114"/>
      <c r="C196" s="114"/>
      <c r="D196" s="114"/>
      <c r="E196" s="114"/>
      <c r="F196" s="114"/>
      <c r="G196" s="114"/>
      <c r="H196" s="223"/>
      <c r="I196" s="114"/>
      <c r="J196" s="142"/>
      <c r="K196" s="142"/>
      <c r="L196" s="142"/>
      <c r="M196" s="142"/>
      <c r="N196" s="143"/>
      <c r="O196" s="143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</row>
    <row r="197" spans="1:28" ht="15.75" customHeight="1" x14ac:dyDescent="0.3">
      <c r="A197" s="114"/>
      <c r="B197" s="114"/>
      <c r="C197" s="114"/>
      <c r="D197" s="114"/>
      <c r="E197" s="114"/>
      <c r="F197" s="114"/>
      <c r="G197" s="114"/>
      <c r="H197" s="223"/>
      <c r="I197" s="114"/>
      <c r="J197" s="142"/>
      <c r="K197" s="142"/>
      <c r="L197" s="142"/>
      <c r="M197" s="142"/>
      <c r="N197" s="143"/>
      <c r="O197" s="143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</row>
    <row r="198" spans="1:28" ht="15.75" customHeight="1" x14ac:dyDescent="0.3">
      <c r="A198" s="114"/>
      <c r="B198" s="114"/>
      <c r="C198" s="114"/>
      <c r="D198" s="114"/>
      <c r="E198" s="114"/>
      <c r="F198" s="114"/>
      <c r="G198" s="114"/>
      <c r="H198" s="223"/>
      <c r="I198" s="114"/>
      <c r="J198" s="142"/>
      <c r="K198" s="142"/>
      <c r="L198" s="142"/>
      <c r="M198" s="142"/>
      <c r="N198" s="143"/>
      <c r="O198" s="143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</row>
    <row r="199" spans="1:28" ht="15.75" customHeight="1" x14ac:dyDescent="0.3">
      <c r="A199" s="114"/>
      <c r="B199" s="114"/>
      <c r="C199" s="114"/>
      <c r="D199" s="114"/>
      <c r="E199" s="114"/>
      <c r="F199" s="114"/>
      <c r="G199" s="114"/>
      <c r="H199" s="223"/>
      <c r="I199" s="114"/>
      <c r="J199" s="142"/>
      <c r="K199" s="142"/>
      <c r="L199" s="142"/>
      <c r="M199" s="142"/>
      <c r="N199" s="143"/>
      <c r="O199" s="143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</row>
    <row r="200" spans="1:28" ht="15.75" customHeight="1" x14ac:dyDescent="0.3">
      <c r="A200" s="114"/>
      <c r="B200" s="114"/>
      <c r="C200" s="114"/>
      <c r="D200" s="114"/>
      <c r="E200" s="114"/>
      <c r="F200" s="114"/>
      <c r="G200" s="114"/>
      <c r="H200" s="223"/>
      <c r="I200" s="114"/>
      <c r="J200" s="142"/>
      <c r="K200" s="142"/>
      <c r="L200" s="142"/>
      <c r="M200" s="142"/>
      <c r="N200" s="143"/>
      <c r="O200" s="143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</row>
    <row r="201" spans="1:28" ht="15.75" customHeight="1" x14ac:dyDescent="0.3">
      <c r="A201" s="114"/>
      <c r="B201" s="114"/>
      <c r="C201" s="114"/>
      <c r="D201" s="114"/>
      <c r="E201" s="114"/>
      <c r="F201" s="114"/>
      <c r="G201" s="114"/>
      <c r="H201" s="223"/>
      <c r="I201" s="114"/>
      <c r="J201" s="142"/>
      <c r="K201" s="142"/>
      <c r="L201" s="142"/>
      <c r="M201" s="142"/>
      <c r="N201" s="143"/>
      <c r="O201" s="143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</row>
    <row r="202" spans="1:28" ht="15.75" customHeight="1" x14ac:dyDescent="0.3">
      <c r="A202" s="114"/>
      <c r="B202" s="114"/>
      <c r="C202" s="114"/>
      <c r="D202" s="114"/>
      <c r="E202" s="114"/>
      <c r="F202" s="114"/>
      <c r="G202" s="114"/>
      <c r="H202" s="223"/>
      <c r="I202" s="114"/>
      <c r="J202" s="142"/>
      <c r="K202" s="142"/>
      <c r="L202" s="142"/>
      <c r="M202" s="142"/>
      <c r="N202" s="143"/>
      <c r="O202" s="143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</row>
    <row r="203" spans="1:28" ht="15.75" customHeight="1" x14ac:dyDescent="0.3">
      <c r="A203" s="114"/>
      <c r="B203" s="114"/>
      <c r="C203" s="114"/>
      <c r="D203" s="114"/>
      <c r="E203" s="114"/>
      <c r="F203" s="114"/>
      <c r="G203" s="114"/>
      <c r="H203" s="223"/>
      <c r="I203" s="114"/>
      <c r="J203" s="142"/>
      <c r="K203" s="142"/>
      <c r="L203" s="142"/>
      <c r="M203" s="142"/>
      <c r="N203" s="143"/>
      <c r="O203" s="143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</row>
    <row r="204" spans="1:28" ht="15.75" customHeight="1" x14ac:dyDescent="0.3">
      <c r="A204" s="114"/>
      <c r="B204" s="114"/>
      <c r="C204" s="114"/>
      <c r="D204" s="114"/>
      <c r="E204" s="114"/>
      <c r="F204" s="114"/>
      <c r="G204" s="114"/>
      <c r="H204" s="223"/>
      <c r="I204" s="114"/>
      <c r="J204" s="142"/>
      <c r="K204" s="142"/>
      <c r="L204" s="142"/>
      <c r="M204" s="142"/>
      <c r="N204" s="143"/>
      <c r="O204" s="143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</row>
    <row r="205" spans="1:28" ht="15.75" customHeight="1" x14ac:dyDescent="0.3">
      <c r="A205" s="114"/>
      <c r="B205" s="114"/>
      <c r="C205" s="114"/>
      <c r="D205" s="114"/>
      <c r="E205" s="114"/>
      <c r="F205" s="114"/>
      <c r="G205" s="114"/>
      <c r="H205" s="223"/>
      <c r="I205" s="114"/>
      <c r="J205" s="142"/>
      <c r="K205" s="142"/>
      <c r="L205" s="142"/>
      <c r="M205" s="142"/>
      <c r="N205" s="143"/>
      <c r="O205" s="143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</row>
    <row r="206" spans="1:28" ht="15.75" customHeight="1" x14ac:dyDescent="0.3">
      <c r="A206" s="114"/>
      <c r="B206" s="114"/>
      <c r="C206" s="114"/>
      <c r="D206" s="114"/>
      <c r="E206" s="114"/>
      <c r="F206" s="114"/>
      <c r="G206" s="114"/>
      <c r="H206" s="223"/>
      <c r="I206" s="114"/>
      <c r="J206" s="142"/>
      <c r="K206" s="142"/>
      <c r="L206" s="142"/>
      <c r="M206" s="142"/>
      <c r="N206" s="143"/>
      <c r="O206" s="143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</row>
    <row r="207" spans="1:28" ht="15.75" customHeight="1" x14ac:dyDescent="0.3">
      <c r="A207" s="114"/>
      <c r="B207" s="114"/>
      <c r="C207" s="114"/>
      <c r="D207" s="114"/>
      <c r="E207" s="114"/>
      <c r="F207" s="114"/>
      <c r="G207" s="114"/>
      <c r="H207" s="223"/>
      <c r="I207" s="114"/>
      <c r="J207" s="142"/>
      <c r="K207" s="142"/>
      <c r="L207" s="142"/>
      <c r="M207" s="142"/>
      <c r="N207" s="143"/>
      <c r="O207" s="143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</row>
    <row r="208" spans="1:28" ht="15.75" customHeight="1" x14ac:dyDescent="0.3">
      <c r="A208" s="114"/>
      <c r="B208" s="114"/>
      <c r="C208" s="114"/>
      <c r="D208" s="114"/>
      <c r="E208" s="114"/>
      <c r="F208" s="114"/>
      <c r="G208" s="114"/>
      <c r="H208" s="223"/>
      <c r="I208" s="114"/>
      <c r="J208" s="142"/>
      <c r="K208" s="142"/>
      <c r="L208" s="142"/>
      <c r="M208" s="142"/>
      <c r="N208" s="143"/>
      <c r="O208" s="143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</row>
    <row r="209" spans="1:28" ht="15.75" customHeight="1" x14ac:dyDescent="0.3">
      <c r="A209" s="114"/>
      <c r="B209" s="114"/>
      <c r="C209" s="114"/>
      <c r="D209" s="114"/>
      <c r="E209" s="114"/>
      <c r="F209" s="114"/>
      <c r="G209" s="114"/>
      <c r="H209" s="223"/>
      <c r="I209" s="114"/>
      <c r="J209" s="142"/>
      <c r="K209" s="142"/>
      <c r="L209" s="142"/>
      <c r="M209" s="142"/>
      <c r="N209" s="143"/>
      <c r="O209" s="143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</row>
    <row r="210" spans="1:28" ht="15.75" customHeight="1" x14ac:dyDescent="0.3">
      <c r="A210" s="114"/>
      <c r="B210" s="114"/>
      <c r="C210" s="114"/>
      <c r="D210" s="114"/>
      <c r="E210" s="114"/>
      <c r="F210" s="114"/>
      <c r="G210" s="114"/>
      <c r="H210" s="223"/>
      <c r="I210" s="114"/>
      <c r="J210" s="142"/>
      <c r="K210" s="142"/>
      <c r="L210" s="142"/>
      <c r="M210" s="142"/>
      <c r="N210" s="143"/>
      <c r="O210" s="143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</row>
    <row r="211" spans="1:28" ht="15.75" customHeight="1" x14ac:dyDescent="0.3">
      <c r="A211" s="114"/>
      <c r="B211" s="114"/>
      <c r="C211" s="114"/>
      <c r="D211" s="114"/>
      <c r="E211" s="114"/>
      <c r="F211" s="114"/>
      <c r="G211" s="114"/>
      <c r="H211" s="223"/>
      <c r="I211" s="114"/>
      <c r="J211" s="142"/>
      <c r="K211" s="142"/>
      <c r="L211" s="142"/>
      <c r="M211" s="142"/>
      <c r="N211" s="143"/>
      <c r="O211" s="143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</row>
    <row r="212" spans="1:28" ht="15.75" customHeight="1" x14ac:dyDescent="0.3">
      <c r="A212" s="114"/>
      <c r="B212" s="114"/>
      <c r="C212" s="114"/>
      <c r="D212" s="114"/>
      <c r="E212" s="114"/>
      <c r="F212" s="114"/>
      <c r="G212" s="114"/>
      <c r="H212" s="223"/>
      <c r="I212" s="114"/>
      <c r="J212" s="142"/>
      <c r="K212" s="142"/>
      <c r="L212" s="142"/>
      <c r="M212" s="142"/>
      <c r="N212" s="143"/>
      <c r="O212" s="143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</row>
    <row r="213" spans="1:28" ht="15.75" customHeight="1" x14ac:dyDescent="0.3">
      <c r="A213" s="114"/>
      <c r="B213" s="114"/>
      <c r="C213" s="114"/>
      <c r="D213" s="114"/>
      <c r="E213" s="114"/>
      <c r="F213" s="114"/>
      <c r="G213" s="114"/>
      <c r="H213" s="223"/>
      <c r="I213" s="114"/>
      <c r="J213" s="142"/>
      <c r="K213" s="142"/>
      <c r="L213" s="142"/>
      <c r="M213" s="142"/>
      <c r="N213" s="143"/>
      <c r="O213" s="143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</row>
    <row r="214" spans="1:28" ht="15.75" customHeight="1" x14ac:dyDescent="0.3">
      <c r="A214" s="114"/>
      <c r="B214" s="114"/>
      <c r="C214" s="114"/>
      <c r="D214" s="114"/>
      <c r="E214" s="114"/>
      <c r="F214" s="114"/>
      <c r="G214" s="114"/>
      <c r="H214" s="223"/>
      <c r="I214" s="114"/>
      <c r="J214" s="142"/>
      <c r="K214" s="142"/>
      <c r="L214" s="142"/>
      <c r="M214" s="142"/>
      <c r="N214" s="143"/>
      <c r="O214" s="143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</row>
    <row r="215" spans="1:28" ht="15.75" customHeight="1" x14ac:dyDescent="0.3">
      <c r="A215" s="114"/>
      <c r="B215" s="114"/>
      <c r="C215" s="114"/>
      <c r="D215" s="114"/>
      <c r="E215" s="114"/>
      <c r="F215" s="114"/>
      <c r="G215" s="114"/>
      <c r="H215" s="223"/>
      <c r="I215" s="114"/>
      <c r="J215" s="142"/>
      <c r="K215" s="142"/>
      <c r="L215" s="142"/>
      <c r="M215" s="142"/>
      <c r="N215" s="143"/>
      <c r="O215" s="143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</row>
    <row r="216" spans="1:28" ht="15.75" customHeight="1" x14ac:dyDescent="0.3">
      <c r="A216" s="114"/>
      <c r="B216" s="114"/>
      <c r="C216" s="114"/>
      <c r="D216" s="114"/>
      <c r="E216" s="114"/>
      <c r="F216" s="114"/>
      <c r="G216" s="114"/>
      <c r="H216" s="223"/>
      <c r="I216" s="114"/>
      <c r="J216" s="142"/>
      <c r="K216" s="142"/>
      <c r="L216" s="142"/>
      <c r="M216" s="142"/>
      <c r="N216" s="143"/>
      <c r="O216" s="143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</row>
    <row r="217" spans="1:28" ht="15.75" customHeight="1" x14ac:dyDescent="0.3">
      <c r="A217" s="114"/>
      <c r="B217" s="114"/>
      <c r="C217" s="114"/>
      <c r="D217" s="114"/>
      <c r="E217" s="114"/>
      <c r="F217" s="114"/>
      <c r="G217" s="114"/>
      <c r="H217" s="223"/>
      <c r="I217" s="114"/>
      <c r="J217" s="142"/>
      <c r="K217" s="142"/>
      <c r="L217" s="142"/>
      <c r="M217" s="142"/>
      <c r="N217" s="143"/>
      <c r="O217" s="143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</row>
    <row r="218" spans="1:28" ht="15.75" customHeight="1" x14ac:dyDescent="0.3">
      <c r="A218" s="114"/>
      <c r="B218" s="114"/>
      <c r="C218" s="114"/>
      <c r="D218" s="114"/>
      <c r="E218" s="114"/>
      <c r="F218" s="114"/>
      <c r="G218" s="114"/>
      <c r="H218" s="223"/>
      <c r="I218" s="114"/>
      <c r="J218" s="142"/>
      <c r="K218" s="142"/>
      <c r="L218" s="142"/>
      <c r="M218" s="142"/>
      <c r="N218" s="143"/>
      <c r="O218" s="143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</row>
    <row r="219" spans="1:28" ht="15.75" customHeight="1" x14ac:dyDescent="0.3">
      <c r="A219" s="114"/>
      <c r="B219" s="114"/>
      <c r="C219" s="114"/>
      <c r="D219" s="114"/>
      <c r="E219" s="114"/>
      <c r="F219" s="114"/>
      <c r="G219" s="114"/>
      <c r="H219" s="223"/>
      <c r="I219" s="114"/>
      <c r="J219" s="142"/>
      <c r="K219" s="142"/>
      <c r="L219" s="142"/>
      <c r="M219" s="142"/>
      <c r="N219" s="143"/>
      <c r="O219" s="143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</row>
    <row r="220" spans="1:28" ht="15.75" customHeight="1" x14ac:dyDescent="0.3">
      <c r="A220" s="114"/>
      <c r="B220" s="114"/>
      <c r="C220" s="114"/>
      <c r="D220" s="114"/>
      <c r="E220" s="114"/>
      <c r="F220" s="114"/>
      <c r="G220" s="114"/>
      <c r="H220" s="223"/>
      <c r="I220" s="114"/>
      <c r="J220" s="142"/>
      <c r="K220" s="142"/>
      <c r="L220" s="142"/>
      <c r="M220" s="142"/>
      <c r="N220" s="143"/>
      <c r="O220" s="143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</row>
    <row r="221" spans="1:28" ht="15.75" customHeight="1" x14ac:dyDescent="0.3">
      <c r="A221" s="114"/>
      <c r="B221" s="114"/>
      <c r="C221" s="114"/>
      <c r="D221" s="114"/>
      <c r="E221" s="114"/>
      <c r="F221" s="114"/>
      <c r="G221" s="114"/>
      <c r="H221" s="223"/>
      <c r="I221" s="114"/>
      <c r="J221" s="142"/>
      <c r="K221" s="142"/>
      <c r="L221" s="142"/>
      <c r="M221" s="142"/>
      <c r="N221" s="143"/>
      <c r="O221" s="143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</row>
    <row r="222" spans="1:28" ht="15.75" customHeight="1" x14ac:dyDescent="0.3">
      <c r="A222" s="114"/>
      <c r="B222" s="114"/>
      <c r="C222" s="114"/>
      <c r="D222" s="114"/>
      <c r="E222" s="114"/>
      <c r="F222" s="114"/>
      <c r="G222" s="114"/>
      <c r="H222" s="223"/>
      <c r="I222" s="114"/>
      <c r="J222" s="142"/>
      <c r="K222" s="142"/>
      <c r="L222" s="142"/>
      <c r="M222" s="142"/>
      <c r="N222" s="143"/>
      <c r="O222" s="143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</row>
    <row r="223" spans="1:28" ht="15.75" customHeight="1" x14ac:dyDescent="0.3">
      <c r="A223" s="114"/>
      <c r="B223" s="114"/>
      <c r="C223" s="114"/>
      <c r="D223" s="114"/>
      <c r="E223" s="114"/>
      <c r="F223" s="114"/>
      <c r="G223" s="114"/>
      <c r="H223" s="223"/>
      <c r="I223" s="114"/>
      <c r="J223" s="142"/>
      <c r="K223" s="142"/>
      <c r="L223" s="142"/>
      <c r="M223" s="142"/>
      <c r="N223" s="143"/>
      <c r="O223" s="143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</row>
    <row r="224" spans="1:28" ht="15.75" customHeight="1" x14ac:dyDescent="0.3">
      <c r="A224" s="114"/>
      <c r="B224" s="114"/>
      <c r="C224" s="114"/>
      <c r="D224" s="114"/>
      <c r="E224" s="114"/>
      <c r="F224" s="114"/>
      <c r="G224" s="114"/>
      <c r="H224" s="223"/>
      <c r="I224" s="114"/>
      <c r="J224" s="142"/>
      <c r="K224" s="142"/>
      <c r="L224" s="142"/>
      <c r="M224" s="142"/>
      <c r="N224" s="143"/>
      <c r="O224" s="143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</row>
    <row r="225" spans="1:28" ht="15.75" customHeight="1" x14ac:dyDescent="0.3">
      <c r="A225" s="114"/>
      <c r="B225" s="114"/>
      <c r="C225" s="114"/>
      <c r="D225" s="114"/>
      <c r="E225" s="114"/>
      <c r="F225" s="114"/>
      <c r="G225" s="114"/>
      <c r="H225" s="223"/>
      <c r="I225" s="114"/>
      <c r="J225" s="142"/>
      <c r="K225" s="142"/>
      <c r="L225" s="142"/>
      <c r="M225" s="142"/>
      <c r="N225" s="143"/>
      <c r="O225" s="143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</row>
    <row r="226" spans="1:28" ht="15.75" customHeight="1" x14ac:dyDescent="0.3">
      <c r="A226" s="114"/>
      <c r="B226" s="114"/>
      <c r="C226" s="114"/>
      <c r="D226" s="114"/>
      <c r="E226" s="114"/>
      <c r="F226" s="114"/>
      <c r="G226" s="114"/>
      <c r="H226" s="223"/>
      <c r="I226" s="114"/>
      <c r="J226" s="142"/>
      <c r="K226" s="142"/>
      <c r="L226" s="142"/>
      <c r="M226" s="142"/>
      <c r="N226" s="143"/>
      <c r="O226" s="143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</row>
    <row r="227" spans="1:28" ht="15.75" customHeight="1" x14ac:dyDescent="0.3">
      <c r="A227" s="114"/>
      <c r="B227" s="114"/>
      <c r="C227" s="114"/>
      <c r="D227" s="114"/>
      <c r="E227" s="114"/>
      <c r="F227" s="114"/>
      <c r="G227" s="114"/>
      <c r="H227" s="223"/>
      <c r="I227" s="114"/>
      <c r="J227" s="142"/>
      <c r="K227" s="142"/>
      <c r="L227" s="142"/>
      <c r="M227" s="142"/>
      <c r="N227" s="143"/>
      <c r="O227" s="143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</row>
    <row r="228" spans="1:28" ht="15.75" customHeight="1" x14ac:dyDescent="0.3">
      <c r="A228" s="114"/>
      <c r="B228" s="114"/>
      <c r="C228" s="114"/>
      <c r="D228" s="114"/>
      <c r="E228" s="114"/>
      <c r="F228" s="114"/>
      <c r="G228" s="114"/>
      <c r="H228" s="223"/>
      <c r="I228" s="114"/>
      <c r="J228" s="142"/>
      <c r="K228" s="142"/>
      <c r="L228" s="142"/>
      <c r="M228" s="142"/>
      <c r="N228" s="143"/>
      <c r="O228" s="143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</row>
    <row r="229" spans="1:28" ht="15.75" customHeight="1" x14ac:dyDescent="0.3">
      <c r="A229" s="114"/>
      <c r="B229" s="114"/>
      <c r="C229" s="114"/>
      <c r="D229" s="114"/>
      <c r="E229" s="114"/>
      <c r="F229" s="114"/>
      <c r="G229" s="114"/>
      <c r="H229" s="223"/>
      <c r="I229" s="114"/>
      <c r="J229" s="142"/>
      <c r="K229" s="142"/>
      <c r="L229" s="142"/>
      <c r="M229" s="142"/>
      <c r="N229" s="143"/>
      <c r="O229" s="143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</row>
    <row r="230" spans="1:28" ht="15.75" customHeight="1" x14ac:dyDescent="0.3">
      <c r="A230" s="114"/>
      <c r="B230" s="114"/>
      <c r="C230" s="114"/>
      <c r="D230" s="114"/>
      <c r="E230" s="114"/>
      <c r="F230" s="114"/>
      <c r="G230" s="114"/>
      <c r="H230" s="223"/>
      <c r="I230" s="114"/>
      <c r="J230" s="142"/>
      <c r="K230" s="142"/>
      <c r="L230" s="142"/>
      <c r="M230" s="142"/>
      <c r="N230" s="143"/>
      <c r="O230" s="143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</row>
    <row r="231" spans="1:28" ht="15.75" customHeight="1" x14ac:dyDescent="0.3">
      <c r="A231" s="114"/>
      <c r="B231" s="114"/>
      <c r="C231" s="114"/>
      <c r="D231" s="114"/>
      <c r="E231" s="114"/>
      <c r="F231" s="114"/>
      <c r="G231" s="114"/>
      <c r="H231" s="223"/>
      <c r="I231" s="114"/>
      <c r="J231" s="142"/>
      <c r="K231" s="142"/>
      <c r="L231" s="142"/>
      <c r="M231" s="142"/>
      <c r="N231" s="143"/>
      <c r="O231" s="143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</row>
    <row r="232" spans="1:28" ht="15.75" customHeight="1" x14ac:dyDescent="0.3">
      <c r="A232" s="114"/>
      <c r="B232" s="114"/>
      <c r="C232" s="114"/>
      <c r="D232" s="114"/>
      <c r="E232" s="114"/>
      <c r="F232" s="114"/>
      <c r="G232" s="114"/>
      <c r="H232" s="223"/>
      <c r="I232" s="114"/>
      <c r="J232" s="142"/>
      <c r="K232" s="142"/>
      <c r="L232" s="142"/>
      <c r="M232" s="142"/>
      <c r="N232" s="143"/>
      <c r="O232" s="143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</row>
    <row r="233" spans="1:28" ht="15.75" customHeight="1" x14ac:dyDescent="0.3">
      <c r="A233" s="114"/>
      <c r="B233" s="114"/>
      <c r="C233" s="114"/>
      <c r="D233" s="114"/>
      <c r="E233" s="114"/>
      <c r="F233" s="114"/>
      <c r="G233" s="114"/>
      <c r="H233" s="223"/>
      <c r="I233" s="114"/>
      <c r="J233" s="142"/>
      <c r="K233" s="142"/>
      <c r="L233" s="142"/>
      <c r="M233" s="142"/>
      <c r="N233" s="143"/>
      <c r="O233" s="143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</row>
    <row r="234" spans="1:28" ht="15.75" customHeight="1" x14ac:dyDescent="0.3">
      <c r="A234" s="114"/>
      <c r="B234" s="114"/>
      <c r="C234" s="114"/>
      <c r="D234" s="114"/>
      <c r="E234" s="114"/>
      <c r="F234" s="114"/>
      <c r="G234" s="114"/>
      <c r="H234" s="223"/>
      <c r="I234" s="114"/>
      <c r="J234" s="142"/>
      <c r="K234" s="142"/>
      <c r="L234" s="142"/>
      <c r="M234" s="142"/>
      <c r="N234" s="143"/>
      <c r="O234" s="143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</row>
    <row r="235" spans="1:28" ht="15.75" customHeight="1" x14ac:dyDescent="0.3">
      <c r="A235" s="114"/>
      <c r="B235" s="114"/>
      <c r="C235" s="114"/>
      <c r="D235" s="114"/>
      <c r="E235" s="114"/>
      <c r="F235" s="114"/>
      <c r="G235" s="114"/>
      <c r="H235" s="223"/>
      <c r="I235" s="114"/>
      <c r="J235" s="142"/>
      <c r="K235" s="142"/>
      <c r="L235" s="142"/>
      <c r="M235" s="142"/>
      <c r="N235" s="143"/>
      <c r="O235" s="143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</row>
    <row r="236" spans="1:28" ht="15.75" customHeight="1" x14ac:dyDescent="0.3">
      <c r="A236" s="114"/>
      <c r="B236" s="114"/>
      <c r="C236" s="114"/>
      <c r="D236" s="114"/>
      <c r="E236" s="114"/>
      <c r="F236" s="114"/>
      <c r="G236" s="114"/>
      <c r="H236" s="223"/>
      <c r="I236" s="114"/>
      <c r="J236" s="142"/>
      <c r="K236" s="142"/>
      <c r="L236" s="142"/>
      <c r="M236" s="142"/>
      <c r="N236" s="143"/>
      <c r="O236" s="143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</row>
    <row r="237" spans="1:28" ht="15.75" customHeight="1" x14ac:dyDescent="0.3">
      <c r="A237" s="114"/>
      <c r="B237" s="114"/>
      <c r="C237" s="114"/>
      <c r="D237" s="114"/>
      <c r="E237" s="114"/>
      <c r="F237" s="114"/>
      <c r="G237" s="114"/>
      <c r="H237" s="223"/>
      <c r="I237" s="114"/>
      <c r="J237" s="142"/>
      <c r="K237" s="142"/>
      <c r="L237" s="142"/>
      <c r="M237" s="142"/>
      <c r="N237" s="143"/>
      <c r="O237" s="143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</row>
    <row r="238" spans="1:28" ht="15.75" customHeight="1" x14ac:dyDescent="0.3">
      <c r="A238" s="114"/>
      <c r="B238" s="114"/>
      <c r="C238" s="114"/>
      <c r="D238" s="114"/>
      <c r="E238" s="114"/>
      <c r="F238" s="114"/>
      <c r="G238" s="114"/>
      <c r="H238" s="223"/>
      <c r="I238" s="114"/>
      <c r="J238" s="142"/>
      <c r="K238" s="142"/>
      <c r="L238" s="142"/>
      <c r="M238" s="142"/>
      <c r="N238" s="143"/>
      <c r="O238" s="143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</row>
    <row r="239" spans="1:28" ht="15.75" customHeight="1" x14ac:dyDescent="0.3">
      <c r="A239" s="114"/>
      <c r="B239" s="114"/>
      <c r="C239" s="114"/>
      <c r="D239" s="114"/>
      <c r="E239" s="114"/>
      <c r="F239" s="114"/>
      <c r="G239" s="114"/>
      <c r="H239" s="223"/>
      <c r="I239" s="114"/>
      <c r="J239" s="142"/>
      <c r="K239" s="142"/>
      <c r="L239" s="142"/>
      <c r="M239" s="142"/>
      <c r="N239" s="143"/>
      <c r="O239" s="143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</row>
    <row r="240" spans="1:28" ht="15.75" customHeight="1" x14ac:dyDescent="0.3">
      <c r="A240" s="114"/>
      <c r="B240" s="114"/>
      <c r="C240" s="114"/>
      <c r="D240" s="114"/>
      <c r="E240" s="114"/>
      <c r="F240" s="114"/>
      <c r="G240" s="114"/>
      <c r="H240" s="223"/>
      <c r="I240" s="114"/>
      <c r="J240" s="142"/>
      <c r="K240" s="142"/>
      <c r="L240" s="142"/>
      <c r="M240" s="142"/>
      <c r="N240" s="143"/>
      <c r="O240" s="143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</row>
    <row r="241" spans="1:28" ht="15.75" customHeight="1" x14ac:dyDescent="0.3">
      <c r="A241" s="114"/>
      <c r="B241" s="114"/>
      <c r="C241" s="114"/>
      <c r="D241" s="114"/>
      <c r="E241" s="114"/>
      <c r="F241" s="114"/>
      <c r="G241" s="114"/>
      <c r="H241" s="223"/>
      <c r="I241" s="114"/>
      <c r="J241" s="142"/>
      <c r="K241" s="142"/>
      <c r="L241" s="142"/>
      <c r="M241" s="142"/>
      <c r="N241" s="143"/>
      <c r="O241" s="143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</row>
    <row r="242" spans="1:28" ht="15.75" customHeight="1" x14ac:dyDescent="0.3">
      <c r="A242" s="114"/>
      <c r="B242" s="114"/>
      <c r="C242" s="114"/>
      <c r="D242" s="114"/>
      <c r="E242" s="114"/>
      <c r="F242" s="114"/>
      <c r="G242" s="114"/>
      <c r="H242" s="223"/>
      <c r="I242" s="114"/>
      <c r="J242" s="142"/>
      <c r="K242" s="142"/>
      <c r="L242" s="142"/>
      <c r="M242" s="142"/>
      <c r="N242" s="143"/>
      <c r="O242" s="143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</row>
    <row r="243" spans="1:28" ht="15.75" customHeight="1" x14ac:dyDescent="0.3">
      <c r="A243" s="114"/>
      <c r="B243" s="114"/>
      <c r="C243" s="114"/>
      <c r="D243" s="114"/>
      <c r="E243" s="114"/>
      <c r="F243" s="114"/>
      <c r="G243" s="114"/>
      <c r="H243" s="223"/>
      <c r="I243" s="114"/>
      <c r="J243" s="142"/>
      <c r="K243" s="142"/>
      <c r="L243" s="142"/>
      <c r="M243" s="142"/>
      <c r="N243" s="143"/>
      <c r="O243" s="143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</row>
    <row r="244" spans="1:28" ht="15.75" customHeight="1" x14ac:dyDescent="0.3">
      <c r="A244" s="114"/>
      <c r="B244" s="114"/>
      <c r="C244" s="114"/>
      <c r="D244" s="114"/>
      <c r="E244" s="114"/>
      <c r="F244" s="114"/>
      <c r="G244" s="114"/>
      <c r="H244" s="223"/>
      <c r="I244" s="114"/>
      <c r="J244" s="142"/>
      <c r="K244" s="142"/>
      <c r="L244" s="142"/>
      <c r="M244" s="142"/>
      <c r="N244" s="143"/>
      <c r="O244" s="143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</row>
    <row r="245" spans="1:28" ht="15.75" customHeight="1" x14ac:dyDescent="0.3">
      <c r="A245" s="114"/>
      <c r="B245" s="114"/>
      <c r="C245" s="114"/>
      <c r="D245" s="114"/>
      <c r="E245" s="114"/>
      <c r="F245" s="114"/>
      <c r="G245" s="114"/>
      <c r="H245" s="223"/>
      <c r="I245" s="114"/>
      <c r="J245" s="142"/>
      <c r="K245" s="142"/>
      <c r="L245" s="142"/>
      <c r="M245" s="142"/>
      <c r="N245" s="143"/>
      <c r="O245" s="143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</row>
    <row r="246" spans="1:28" ht="15.75" customHeight="1" x14ac:dyDescent="0.3">
      <c r="A246" s="114"/>
      <c r="B246" s="114"/>
      <c r="C246" s="114"/>
      <c r="D246" s="114"/>
      <c r="E246" s="114"/>
      <c r="F246" s="114"/>
      <c r="G246" s="114"/>
      <c r="H246" s="223"/>
      <c r="I246" s="114"/>
      <c r="J246" s="142"/>
      <c r="K246" s="142"/>
      <c r="L246" s="142"/>
      <c r="M246" s="142"/>
      <c r="N246" s="143"/>
      <c r="O246" s="143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</row>
    <row r="247" spans="1:28" ht="15.75" customHeight="1" x14ac:dyDescent="0.3">
      <c r="A247" s="114"/>
      <c r="B247" s="114"/>
      <c r="C247" s="114"/>
      <c r="D247" s="114"/>
      <c r="E247" s="114"/>
      <c r="F247" s="114"/>
      <c r="G247" s="114"/>
      <c r="H247" s="223"/>
      <c r="I247" s="114"/>
      <c r="J247" s="142"/>
      <c r="K247" s="142"/>
      <c r="L247" s="142"/>
      <c r="M247" s="142"/>
      <c r="N247" s="143"/>
      <c r="O247" s="143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</row>
    <row r="248" spans="1:28" ht="15.75" customHeight="1" x14ac:dyDescent="0.3">
      <c r="A248" s="114"/>
      <c r="B248" s="114"/>
      <c r="C248" s="114"/>
      <c r="D248" s="114"/>
      <c r="E248" s="114"/>
      <c r="F248" s="114"/>
      <c r="G248" s="114"/>
      <c r="H248" s="223"/>
      <c r="I248" s="114"/>
      <c r="J248" s="142"/>
      <c r="K248" s="142"/>
      <c r="L248" s="142"/>
      <c r="M248" s="142"/>
      <c r="N248" s="143"/>
      <c r="O248" s="143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</row>
    <row r="249" spans="1:28" ht="15.75" customHeight="1" x14ac:dyDescent="0.3">
      <c r="A249" s="114"/>
      <c r="B249" s="114"/>
      <c r="C249" s="114"/>
      <c r="D249" s="114"/>
      <c r="E249" s="114"/>
      <c r="F249" s="114"/>
      <c r="G249" s="114"/>
      <c r="H249" s="223"/>
      <c r="I249" s="114"/>
      <c r="J249" s="142"/>
      <c r="K249" s="142"/>
      <c r="L249" s="142"/>
      <c r="M249" s="142"/>
      <c r="N249" s="143"/>
      <c r="O249" s="143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</row>
    <row r="250" spans="1:28" ht="15.75" customHeight="1" x14ac:dyDescent="0.3">
      <c r="A250" s="114"/>
      <c r="B250" s="114"/>
      <c r="C250" s="114"/>
      <c r="D250" s="114"/>
      <c r="E250" s="114"/>
      <c r="F250" s="114"/>
      <c r="G250" s="114"/>
      <c r="H250" s="223"/>
      <c r="I250" s="114"/>
      <c r="J250" s="142"/>
      <c r="K250" s="142"/>
      <c r="L250" s="142"/>
      <c r="M250" s="142"/>
      <c r="N250" s="143"/>
      <c r="O250" s="143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</row>
    <row r="251" spans="1:28" ht="15.75" customHeight="1" x14ac:dyDescent="0.3">
      <c r="A251" s="114"/>
      <c r="B251" s="114"/>
      <c r="C251" s="114"/>
      <c r="D251" s="114"/>
      <c r="E251" s="114"/>
      <c r="F251" s="114"/>
      <c r="G251" s="114"/>
      <c r="H251" s="223"/>
      <c r="I251" s="114"/>
      <c r="J251" s="142"/>
      <c r="K251" s="142"/>
      <c r="L251" s="142"/>
      <c r="M251" s="142"/>
      <c r="N251" s="143"/>
      <c r="O251" s="143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</row>
    <row r="252" spans="1:28" ht="15.75" customHeight="1" x14ac:dyDescent="0.3">
      <c r="A252" s="114"/>
      <c r="B252" s="114"/>
      <c r="C252" s="114"/>
      <c r="D252" s="114"/>
      <c r="E252" s="114"/>
      <c r="F252" s="114"/>
      <c r="G252" s="114"/>
      <c r="H252" s="223"/>
      <c r="I252" s="114"/>
      <c r="J252" s="142"/>
      <c r="K252" s="142"/>
      <c r="L252" s="142"/>
      <c r="M252" s="142"/>
      <c r="N252" s="143"/>
      <c r="O252" s="143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</row>
    <row r="253" spans="1:28" ht="15.75" customHeight="1" x14ac:dyDescent="0.3">
      <c r="A253" s="114"/>
      <c r="B253" s="114"/>
      <c r="C253" s="114"/>
      <c r="D253" s="114"/>
      <c r="E253" s="114"/>
      <c r="F253" s="114"/>
      <c r="G253" s="114"/>
      <c r="H253" s="223"/>
      <c r="I253" s="114"/>
      <c r="J253" s="142"/>
      <c r="K253" s="142"/>
      <c r="L253" s="142"/>
      <c r="M253" s="142"/>
      <c r="N253" s="143"/>
      <c r="O253" s="143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</row>
    <row r="254" spans="1:28" ht="15.75" customHeight="1" x14ac:dyDescent="0.3">
      <c r="A254" s="114"/>
      <c r="B254" s="114"/>
      <c r="C254" s="114"/>
      <c r="D254" s="114"/>
      <c r="E254" s="114"/>
      <c r="F254" s="114"/>
      <c r="G254" s="114"/>
      <c r="H254" s="223"/>
      <c r="I254" s="114"/>
      <c r="J254" s="142"/>
      <c r="K254" s="142"/>
      <c r="L254" s="142"/>
      <c r="M254" s="142"/>
      <c r="N254" s="143"/>
      <c r="O254" s="143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</row>
    <row r="255" spans="1:28" ht="15.75" customHeight="1" x14ac:dyDescent="0.3">
      <c r="A255" s="114"/>
      <c r="B255" s="114"/>
      <c r="C255" s="114"/>
      <c r="D255" s="114"/>
      <c r="E255" s="114"/>
      <c r="F255" s="114"/>
      <c r="G255" s="114"/>
      <c r="H255" s="223"/>
      <c r="I255" s="114"/>
      <c r="J255" s="142"/>
      <c r="K255" s="142"/>
      <c r="L255" s="142"/>
      <c r="M255" s="142"/>
      <c r="N255" s="143"/>
      <c r="O255" s="143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</row>
    <row r="256" spans="1:28" ht="15.75" customHeight="1" x14ac:dyDescent="0.3">
      <c r="A256" s="114"/>
      <c r="B256" s="114"/>
      <c r="C256" s="114"/>
      <c r="D256" s="114"/>
      <c r="E256" s="114"/>
      <c r="F256" s="114"/>
      <c r="G256" s="114"/>
      <c r="H256" s="223"/>
      <c r="I256" s="114"/>
      <c r="J256" s="142"/>
      <c r="K256" s="142"/>
      <c r="L256" s="142"/>
      <c r="M256" s="142"/>
      <c r="N256" s="143"/>
      <c r="O256" s="143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</row>
    <row r="257" spans="1:28" ht="15.75" customHeight="1" x14ac:dyDescent="0.3">
      <c r="A257" s="114"/>
      <c r="B257" s="114"/>
      <c r="C257" s="114"/>
      <c r="D257" s="114"/>
      <c r="E257" s="114"/>
      <c r="F257" s="114"/>
      <c r="G257" s="114"/>
      <c r="H257" s="223"/>
      <c r="I257" s="114"/>
      <c r="J257" s="142"/>
      <c r="K257" s="142"/>
      <c r="L257" s="142"/>
      <c r="M257" s="142"/>
      <c r="N257" s="143"/>
      <c r="O257" s="143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</row>
    <row r="258" spans="1:28" ht="15.75" customHeight="1" x14ac:dyDescent="0.3">
      <c r="A258" s="114"/>
      <c r="B258" s="114"/>
      <c r="C258" s="114"/>
      <c r="D258" s="114"/>
      <c r="E258" s="114"/>
      <c r="F258" s="114"/>
      <c r="G258" s="114"/>
      <c r="H258" s="223"/>
      <c r="I258" s="114"/>
      <c r="J258" s="142"/>
      <c r="K258" s="142"/>
      <c r="L258" s="142"/>
      <c r="M258" s="142"/>
      <c r="N258" s="143"/>
      <c r="O258" s="143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</row>
    <row r="259" spans="1:28" ht="15.75" customHeight="1" x14ac:dyDescent="0.3">
      <c r="A259" s="114"/>
      <c r="B259" s="114"/>
      <c r="C259" s="114"/>
      <c r="D259" s="114"/>
      <c r="E259" s="114"/>
      <c r="F259" s="114"/>
      <c r="G259" s="114"/>
      <c r="H259" s="223"/>
      <c r="I259" s="114"/>
      <c r="J259" s="142"/>
      <c r="K259" s="142"/>
      <c r="L259" s="142"/>
      <c r="M259" s="142"/>
      <c r="N259" s="143"/>
      <c r="O259" s="143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</row>
    <row r="260" spans="1:28" ht="15.75" customHeight="1" x14ac:dyDescent="0.3">
      <c r="A260" s="114"/>
      <c r="B260" s="114"/>
      <c r="C260" s="114"/>
      <c r="D260" s="114"/>
      <c r="E260" s="114"/>
      <c r="F260" s="114"/>
      <c r="G260" s="114"/>
      <c r="H260" s="223"/>
      <c r="I260" s="114"/>
      <c r="J260" s="142"/>
      <c r="K260" s="142"/>
      <c r="L260" s="142"/>
      <c r="M260" s="142"/>
      <c r="N260" s="143"/>
      <c r="O260" s="143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</row>
    <row r="261" spans="1:28" ht="15.75" customHeight="1" x14ac:dyDescent="0.3">
      <c r="A261" s="114"/>
      <c r="B261" s="114"/>
      <c r="C261" s="114"/>
      <c r="D261" s="114"/>
      <c r="E261" s="114"/>
      <c r="F261" s="114"/>
      <c r="G261" s="114"/>
      <c r="H261" s="223"/>
      <c r="I261" s="114"/>
      <c r="J261" s="142"/>
      <c r="K261" s="142"/>
      <c r="L261" s="142"/>
      <c r="M261" s="142"/>
      <c r="N261" s="143"/>
      <c r="O261" s="143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</row>
    <row r="262" spans="1:28" ht="15.75" customHeight="1" x14ac:dyDescent="0.3">
      <c r="A262" s="114"/>
      <c r="B262" s="114"/>
      <c r="C262" s="114"/>
      <c r="D262" s="114"/>
      <c r="E262" s="114"/>
      <c r="F262" s="114"/>
      <c r="G262" s="114"/>
      <c r="H262" s="223"/>
      <c r="I262" s="114"/>
      <c r="J262" s="142"/>
      <c r="K262" s="142"/>
      <c r="L262" s="142"/>
      <c r="M262" s="142"/>
      <c r="N262" s="143"/>
      <c r="O262" s="143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</row>
    <row r="263" spans="1:28" ht="15.75" customHeight="1" x14ac:dyDescent="0.3">
      <c r="A263" s="114"/>
      <c r="B263" s="114"/>
      <c r="C263" s="114"/>
      <c r="D263" s="114"/>
      <c r="E263" s="114"/>
      <c r="F263" s="114"/>
      <c r="G263" s="114"/>
      <c r="H263" s="223"/>
      <c r="I263" s="114"/>
      <c r="J263" s="142"/>
      <c r="K263" s="142"/>
      <c r="L263" s="142"/>
      <c r="M263" s="142"/>
      <c r="N263" s="143"/>
      <c r="O263" s="143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</row>
    <row r="264" spans="1:28" ht="15.75" customHeight="1" x14ac:dyDescent="0.3">
      <c r="A264" s="114"/>
      <c r="B264" s="114"/>
      <c r="C264" s="114"/>
      <c r="D264" s="114"/>
      <c r="E264" s="114"/>
      <c r="F264" s="114"/>
      <c r="G264" s="114"/>
      <c r="H264" s="223"/>
      <c r="I264" s="114"/>
      <c r="J264" s="142"/>
      <c r="K264" s="142"/>
      <c r="L264" s="142"/>
      <c r="M264" s="142"/>
      <c r="N264" s="143"/>
      <c r="O264" s="143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</row>
    <row r="265" spans="1:28" ht="15.75" customHeight="1" x14ac:dyDescent="0.3">
      <c r="A265" s="114"/>
      <c r="B265" s="114"/>
      <c r="C265" s="114"/>
      <c r="D265" s="114"/>
      <c r="E265" s="114"/>
      <c r="F265" s="114"/>
      <c r="G265" s="114"/>
      <c r="H265" s="223"/>
      <c r="I265" s="114"/>
      <c r="J265" s="142"/>
      <c r="K265" s="142"/>
      <c r="L265" s="142"/>
      <c r="M265" s="142"/>
      <c r="N265" s="143"/>
      <c r="O265" s="143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</row>
    <row r="266" spans="1:28" ht="15.75" customHeight="1" x14ac:dyDescent="0.3">
      <c r="A266" s="114"/>
      <c r="B266" s="114"/>
      <c r="C266" s="114"/>
      <c r="D266" s="114"/>
      <c r="E266" s="114"/>
      <c r="F266" s="114"/>
      <c r="G266" s="114"/>
      <c r="H266" s="223"/>
      <c r="I266" s="114"/>
      <c r="J266" s="142"/>
      <c r="K266" s="142"/>
      <c r="L266" s="142"/>
      <c r="M266" s="142"/>
      <c r="N266" s="143"/>
      <c r="O266" s="143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</row>
    <row r="267" spans="1:28" ht="15.75" customHeight="1" x14ac:dyDescent="0.3">
      <c r="A267" s="114"/>
      <c r="B267" s="114"/>
      <c r="C267" s="114"/>
      <c r="D267" s="114"/>
      <c r="E267" s="114"/>
      <c r="F267" s="114"/>
      <c r="G267" s="114"/>
      <c r="H267" s="223"/>
      <c r="I267" s="114"/>
      <c r="J267" s="142"/>
      <c r="K267" s="142"/>
      <c r="L267" s="142"/>
      <c r="M267" s="142"/>
      <c r="N267" s="143"/>
      <c r="O267" s="143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</row>
    <row r="268" spans="1:28" ht="15.75" customHeight="1" x14ac:dyDescent="0.3">
      <c r="A268" s="114"/>
      <c r="B268" s="114"/>
      <c r="C268" s="114"/>
      <c r="D268" s="114"/>
      <c r="E268" s="114"/>
      <c r="F268" s="114"/>
      <c r="G268" s="114"/>
      <c r="H268" s="223"/>
      <c r="I268" s="114"/>
      <c r="J268" s="142"/>
      <c r="K268" s="142"/>
      <c r="L268" s="142"/>
      <c r="M268" s="142"/>
      <c r="N268" s="143"/>
      <c r="O268" s="143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</row>
    <row r="269" spans="1:28" ht="15.75" customHeight="1" x14ac:dyDescent="0.3">
      <c r="A269" s="114"/>
      <c r="B269" s="114"/>
      <c r="C269" s="114"/>
      <c r="D269" s="114"/>
      <c r="E269" s="114"/>
      <c r="F269" s="114"/>
      <c r="G269" s="114"/>
      <c r="H269" s="223"/>
      <c r="I269" s="114"/>
      <c r="J269" s="142"/>
      <c r="K269" s="142"/>
      <c r="L269" s="142"/>
      <c r="M269" s="142"/>
      <c r="N269" s="143"/>
      <c r="O269" s="143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</row>
    <row r="270" spans="1:28" ht="15.75" customHeight="1" x14ac:dyDescent="0.3">
      <c r="A270" s="114"/>
      <c r="B270" s="114"/>
      <c r="C270" s="114"/>
      <c r="D270" s="114"/>
      <c r="E270" s="114"/>
      <c r="F270" s="114"/>
      <c r="G270" s="114"/>
      <c r="H270" s="223"/>
      <c r="I270" s="114"/>
      <c r="J270" s="142"/>
      <c r="K270" s="142"/>
      <c r="L270" s="142"/>
      <c r="M270" s="142"/>
      <c r="N270" s="143"/>
      <c r="O270" s="143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</row>
    <row r="271" spans="1:28" ht="15.75" customHeight="1" x14ac:dyDescent="0.3">
      <c r="A271" s="114"/>
      <c r="B271" s="114"/>
      <c r="C271" s="114"/>
      <c r="D271" s="114"/>
      <c r="E271" s="114"/>
      <c r="F271" s="114"/>
      <c r="G271" s="114"/>
      <c r="H271" s="223"/>
      <c r="I271" s="114"/>
      <c r="J271" s="142"/>
      <c r="K271" s="142"/>
      <c r="L271" s="142"/>
      <c r="M271" s="142"/>
      <c r="N271" s="143"/>
      <c r="O271" s="143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</row>
    <row r="272" spans="1:28" ht="15.75" customHeight="1" x14ac:dyDescent="0.3">
      <c r="A272" s="114"/>
      <c r="B272" s="114"/>
      <c r="C272" s="114"/>
      <c r="D272" s="114"/>
      <c r="E272" s="114"/>
      <c r="F272" s="114"/>
      <c r="G272" s="114"/>
      <c r="H272" s="223"/>
      <c r="I272" s="114"/>
      <c r="J272" s="142"/>
      <c r="K272" s="142"/>
      <c r="L272" s="142"/>
      <c r="M272" s="142"/>
      <c r="N272" s="143"/>
      <c r="O272" s="143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</row>
    <row r="273" spans="1:28" ht="15.75" customHeight="1" x14ac:dyDescent="0.3">
      <c r="A273" s="114"/>
      <c r="B273" s="114"/>
      <c r="C273" s="114"/>
      <c r="D273" s="114"/>
      <c r="E273" s="114"/>
      <c r="F273" s="114"/>
      <c r="G273" s="114"/>
      <c r="H273" s="223"/>
      <c r="I273" s="114"/>
      <c r="J273" s="142"/>
      <c r="K273" s="142"/>
      <c r="L273" s="142"/>
      <c r="M273" s="142"/>
      <c r="N273" s="143"/>
      <c r="O273" s="143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</row>
    <row r="274" spans="1:28" ht="15.75" customHeight="1" x14ac:dyDescent="0.3">
      <c r="A274" s="114"/>
      <c r="B274" s="114"/>
      <c r="C274" s="114"/>
      <c r="D274" s="114"/>
      <c r="E274" s="114"/>
      <c r="F274" s="114"/>
      <c r="G274" s="114"/>
      <c r="H274" s="223"/>
      <c r="I274" s="114"/>
      <c r="J274" s="142"/>
      <c r="K274" s="142"/>
      <c r="L274" s="142"/>
      <c r="M274" s="142"/>
      <c r="N274" s="143"/>
      <c r="O274" s="143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</row>
    <row r="275" spans="1:28" ht="15.75" customHeight="1" x14ac:dyDescent="0.3">
      <c r="A275" s="114"/>
      <c r="B275" s="114"/>
      <c r="C275" s="114"/>
      <c r="D275" s="114"/>
      <c r="E275" s="114"/>
      <c r="F275" s="114"/>
      <c r="G275" s="114"/>
      <c r="H275" s="223"/>
      <c r="I275" s="114"/>
      <c r="J275" s="142"/>
      <c r="K275" s="142"/>
      <c r="L275" s="142"/>
      <c r="M275" s="142"/>
      <c r="N275" s="143"/>
      <c r="O275" s="143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  <c r="AA275" s="114"/>
      <c r="AB275" s="114"/>
    </row>
    <row r="276" spans="1:28" ht="15.75" customHeight="1" x14ac:dyDescent="0.3">
      <c r="A276" s="114"/>
      <c r="B276" s="114"/>
      <c r="C276" s="114"/>
      <c r="D276" s="114"/>
      <c r="E276" s="114"/>
      <c r="F276" s="114"/>
      <c r="G276" s="114"/>
      <c r="H276" s="223"/>
      <c r="I276" s="114"/>
      <c r="J276" s="142"/>
      <c r="K276" s="142"/>
      <c r="L276" s="142"/>
      <c r="M276" s="142"/>
      <c r="N276" s="143"/>
      <c r="O276" s="143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4"/>
      <c r="AB276" s="114"/>
    </row>
    <row r="277" spans="1:28" ht="15.75" customHeight="1" x14ac:dyDescent="0.3">
      <c r="A277" s="114"/>
      <c r="B277" s="114"/>
      <c r="C277" s="114"/>
      <c r="D277" s="114"/>
      <c r="E277" s="114"/>
      <c r="F277" s="114"/>
      <c r="G277" s="114"/>
      <c r="H277" s="223"/>
      <c r="I277" s="114"/>
      <c r="J277" s="142"/>
      <c r="K277" s="142"/>
      <c r="L277" s="142"/>
      <c r="M277" s="142"/>
      <c r="N277" s="143"/>
      <c r="O277" s="143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</row>
    <row r="278" spans="1:28" ht="15.75" customHeight="1" x14ac:dyDescent="0.3">
      <c r="A278" s="114"/>
      <c r="B278" s="114"/>
      <c r="C278" s="114"/>
      <c r="D278" s="114"/>
      <c r="E278" s="114"/>
      <c r="F278" s="114"/>
      <c r="G278" s="114"/>
      <c r="H278" s="223"/>
      <c r="I278" s="114"/>
      <c r="J278" s="142"/>
      <c r="K278" s="142"/>
      <c r="L278" s="142"/>
      <c r="M278" s="142"/>
      <c r="N278" s="143"/>
      <c r="O278" s="143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  <c r="AA278" s="114"/>
      <c r="AB278" s="114"/>
    </row>
    <row r="279" spans="1:28" ht="15.75" customHeight="1" x14ac:dyDescent="0.3">
      <c r="A279" s="114"/>
      <c r="B279" s="114"/>
      <c r="C279" s="114"/>
      <c r="D279" s="114"/>
      <c r="E279" s="114"/>
      <c r="F279" s="114"/>
      <c r="G279" s="114"/>
      <c r="H279" s="223"/>
      <c r="I279" s="114"/>
      <c r="J279" s="142"/>
      <c r="K279" s="142"/>
      <c r="L279" s="142"/>
      <c r="M279" s="142"/>
      <c r="N279" s="143"/>
      <c r="O279" s="143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4"/>
      <c r="AB279" s="114"/>
    </row>
    <row r="280" spans="1:28" ht="15.75" customHeight="1" x14ac:dyDescent="0.3">
      <c r="A280" s="114"/>
      <c r="B280" s="114"/>
      <c r="C280" s="114"/>
      <c r="D280" s="114"/>
      <c r="E280" s="114"/>
      <c r="F280" s="114"/>
      <c r="G280" s="114"/>
      <c r="H280" s="223"/>
      <c r="I280" s="114"/>
      <c r="J280" s="142"/>
      <c r="K280" s="142"/>
      <c r="L280" s="142"/>
      <c r="M280" s="142"/>
      <c r="N280" s="143"/>
      <c r="O280" s="143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4"/>
      <c r="AB280" s="114"/>
    </row>
    <row r="281" spans="1:28" ht="15.75" customHeight="1" x14ac:dyDescent="0.3">
      <c r="A281" s="114"/>
      <c r="B281" s="114"/>
      <c r="C281" s="114"/>
      <c r="D281" s="114"/>
      <c r="E281" s="114"/>
      <c r="F281" s="114"/>
      <c r="G281" s="114"/>
      <c r="H281" s="223"/>
      <c r="I281" s="114"/>
      <c r="J281" s="142"/>
      <c r="K281" s="142"/>
      <c r="L281" s="142"/>
      <c r="M281" s="142"/>
      <c r="N281" s="143"/>
      <c r="O281" s="143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</row>
    <row r="282" spans="1:28" ht="15.75" customHeight="1" x14ac:dyDescent="0.3">
      <c r="A282" s="114"/>
      <c r="B282" s="114"/>
      <c r="C282" s="114"/>
      <c r="D282" s="114"/>
      <c r="E282" s="114"/>
      <c r="F282" s="114"/>
      <c r="G282" s="114"/>
      <c r="H282" s="223"/>
      <c r="I282" s="114"/>
      <c r="J282" s="142"/>
      <c r="K282" s="142"/>
      <c r="L282" s="142"/>
      <c r="M282" s="142"/>
      <c r="N282" s="143"/>
      <c r="O282" s="143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</row>
    <row r="283" spans="1:28" ht="15.75" customHeight="1" x14ac:dyDescent="0.3">
      <c r="A283" s="114"/>
      <c r="B283" s="114"/>
      <c r="C283" s="114"/>
      <c r="D283" s="114"/>
      <c r="E283" s="114"/>
      <c r="F283" s="114"/>
      <c r="G283" s="114"/>
      <c r="H283" s="223"/>
      <c r="I283" s="114"/>
      <c r="J283" s="142"/>
      <c r="K283" s="142"/>
      <c r="L283" s="142"/>
      <c r="M283" s="142"/>
      <c r="N283" s="143"/>
      <c r="O283" s="143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  <c r="AA283" s="114"/>
      <c r="AB283" s="114"/>
    </row>
    <row r="284" spans="1:28" ht="15.75" customHeight="1" x14ac:dyDescent="0.3">
      <c r="A284" s="114"/>
      <c r="B284" s="114"/>
      <c r="C284" s="114"/>
      <c r="D284" s="114"/>
      <c r="E284" s="114"/>
      <c r="F284" s="114"/>
      <c r="G284" s="114"/>
      <c r="H284" s="223"/>
      <c r="I284" s="114"/>
      <c r="J284" s="142"/>
      <c r="K284" s="142"/>
      <c r="L284" s="142"/>
      <c r="M284" s="142"/>
      <c r="N284" s="143"/>
      <c r="O284" s="143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4"/>
      <c r="AB284" s="114"/>
    </row>
    <row r="285" spans="1:28" ht="15.75" customHeight="1" x14ac:dyDescent="0.3">
      <c r="A285" s="114"/>
      <c r="B285" s="114"/>
      <c r="C285" s="114"/>
      <c r="D285" s="114"/>
      <c r="E285" s="114"/>
      <c r="F285" s="114"/>
      <c r="G285" s="114"/>
      <c r="H285" s="223"/>
      <c r="I285" s="114"/>
      <c r="J285" s="142"/>
      <c r="K285" s="142"/>
      <c r="L285" s="142"/>
      <c r="M285" s="142"/>
      <c r="N285" s="143"/>
      <c r="O285" s="143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  <c r="AA285" s="114"/>
      <c r="AB285" s="114"/>
    </row>
    <row r="286" spans="1:28" ht="15.75" customHeight="1" x14ac:dyDescent="0.3">
      <c r="A286" s="114"/>
      <c r="B286" s="114"/>
      <c r="C286" s="114"/>
      <c r="D286" s="114"/>
      <c r="E286" s="114"/>
      <c r="F286" s="114"/>
      <c r="G286" s="114"/>
      <c r="H286" s="223"/>
      <c r="I286" s="114"/>
      <c r="J286" s="142"/>
      <c r="K286" s="142"/>
      <c r="L286" s="142"/>
      <c r="M286" s="142"/>
      <c r="N286" s="143"/>
      <c r="O286" s="143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4"/>
      <c r="AB286" s="114"/>
    </row>
    <row r="287" spans="1:28" ht="15.75" customHeight="1" x14ac:dyDescent="0.3">
      <c r="A287" s="114"/>
      <c r="B287" s="114"/>
      <c r="C287" s="114"/>
      <c r="D287" s="114"/>
      <c r="E287" s="114"/>
      <c r="F287" s="114"/>
      <c r="G287" s="114"/>
      <c r="H287" s="223"/>
      <c r="I287" s="114"/>
      <c r="J287" s="142"/>
      <c r="K287" s="142"/>
      <c r="L287" s="142"/>
      <c r="M287" s="142"/>
      <c r="N287" s="143"/>
      <c r="O287" s="143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  <c r="AA287" s="114"/>
      <c r="AB287" s="114"/>
    </row>
    <row r="288" spans="1:28" ht="15.75" customHeight="1" x14ac:dyDescent="0.3">
      <c r="A288" s="114"/>
      <c r="B288" s="114"/>
      <c r="C288" s="114"/>
      <c r="D288" s="114"/>
      <c r="E288" s="114"/>
      <c r="F288" s="114"/>
      <c r="G288" s="114"/>
      <c r="H288" s="223"/>
      <c r="I288" s="114"/>
      <c r="J288" s="142"/>
      <c r="K288" s="142"/>
      <c r="L288" s="142"/>
      <c r="M288" s="142"/>
      <c r="N288" s="143"/>
      <c r="O288" s="143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4"/>
      <c r="AB288" s="114"/>
    </row>
    <row r="289" spans="1:28" ht="15.75" customHeight="1" x14ac:dyDescent="0.3">
      <c r="A289" s="114"/>
      <c r="B289" s="114"/>
      <c r="C289" s="114"/>
      <c r="D289" s="114"/>
      <c r="E289" s="114"/>
      <c r="F289" s="114"/>
      <c r="G289" s="114"/>
      <c r="H289" s="223"/>
      <c r="I289" s="114"/>
      <c r="J289" s="142"/>
      <c r="K289" s="142"/>
      <c r="L289" s="142"/>
      <c r="M289" s="142"/>
      <c r="N289" s="143"/>
      <c r="O289" s="143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  <c r="AA289" s="114"/>
      <c r="AB289" s="114"/>
    </row>
    <row r="290" spans="1:28" ht="15.75" customHeight="1" x14ac:dyDescent="0.3">
      <c r="A290" s="114"/>
      <c r="B290" s="114"/>
      <c r="C290" s="114"/>
      <c r="D290" s="114"/>
      <c r="E290" s="114"/>
      <c r="F290" s="114"/>
      <c r="G290" s="114"/>
      <c r="H290" s="223"/>
      <c r="I290" s="114"/>
      <c r="J290" s="142"/>
      <c r="K290" s="142"/>
      <c r="L290" s="142"/>
      <c r="M290" s="142"/>
      <c r="N290" s="143"/>
      <c r="O290" s="143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</row>
    <row r="291" spans="1:28" ht="15.75" customHeight="1" x14ac:dyDescent="0.3">
      <c r="A291" s="114"/>
      <c r="B291" s="114"/>
      <c r="C291" s="114"/>
      <c r="D291" s="114"/>
      <c r="E291" s="114"/>
      <c r="F291" s="114"/>
      <c r="G291" s="114"/>
      <c r="H291" s="223"/>
      <c r="I291" s="114"/>
      <c r="J291" s="142"/>
      <c r="K291" s="142"/>
      <c r="L291" s="142"/>
      <c r="M291" s="142"/>
      <c r="N291" s="143"/>
      <c r="O291" s="143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  <c r="AA291" s="114"/>
      <c r="AB291" s="114"/>
    </row>
    <row r="292" spans="1:28" ht="15.75" customHeight="1" x14ac:dyDescent="0.3">
      <c r="A292" s="114"/>
      <c r="B292" s="114"/>
      <c r="C292" s="114"/>
      <c r="D292" s="114"/>
      <c r="E292" s="114"/>
      <c r="F292" s="114"/>
      <c r="G292" s="114"/>
      <c r="H292" s="223"/>
      <c r="I292" s="114"/>
      <c r="J292" s="142"/>
      <c r="K292" s="142"/>
      <c r="L292" s="142"/>
      <c r="M292" s="142"/>
      <c r="N292" s="143"/>
      <c r="O292" s="143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4"/>
      <c r="AB292" s="114"/>
    </row>
    <row r="293" spans="1:28" ht="15.75" customHeight="1" x14ac:dyDescent="0.3">
      <c r="A293" s="114"/>
      <c r="B293" s="114"/>
      <c r="C293" s="114"/>
      <c r="D293" s="114"/>
      <c r="E293" s="114"/>
      <c r="F293" s="114"/>
      <c r="G293" s="114"/>
      <c r="H293" s="223"/>
      <c r="I293" s="114"/>
      <c r="J293" s="142"/>
      <c r="K293" s="142"/>
      <c r="L293" s="142"/>
      <c r="M293" s="142"/>
      <c r="N293" s="143"/>
      <c r="O293" s="143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4"/>
      <c r="AB293" s="114"/>
    </row>
    <row r="294" spans="1:28" ht="15.75" customHeight="1" x14ac:dyDescent="0.3">
      <c r="A294" s="114"/>
      <c r="B294" s="114"/>
      <c r="C294" s="114"/>
      <c r="D294" s="114"/>
      <c r="E294" s="114"/>
      <c r="F294" s="114"/>
      <c r="G294" s="114"/>
      <c r="H294" s="223"/>
      <c r="I294" s="114"/>
      <c r="J294" s="142"/>
      <c r="K294" s="142"/>
      <c r="L294" s="142"/>
      <c r="M294" s="142"/>
      <c r="N294" s="143"/>
      <c r="O294" s="143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4"/>
      <c r="AB294" s="114"/>
    </row>
    <row r="295" spans="1:28" ht="15.75" customHeight="1" x14ac:dyDescent="0.3">
      <c r="A295" s="114"/>
      <c r="B295" s="114"/>
      <c r="C295" s="114"/>
      <c r="D295" s="114"/>
      <c r="E295" s="114"/>
      <c r="F295" s="114"/>
      <c r="G295" s="114"/>
      <c r="H295" s="223"/>
      <c r="I295" s="114"/>
      <c r="J295" s="142"/>
      <c r="K295" s="142"/>
      <c r="L295" s="142"/>
      <c r="M295" s="142"/>
      <c r="N295" s="143"/>
      <c r="O295" s="143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</row>
    <row r="296" spans="1:28" ht="15.75" customHeight="1" x14ac:dyDescent="0.3">
      <c r="A296" s="114"/>
      <c r="B296" s="114"/>
      <c r="C296" s="114"/>
      <c r="D296" s="114"/>
      <c r="E296" s="114"/>
      <c r="F296" s="114"/>
      <c r="G296" s="114"/>
      <c r="H296" s="223"/>
      <c r="I296" s="114"/>
      <c r="J296" s="142"/>
      <c r="K296" s="142"/>
      <c r="L296" s="142"/>
      <c r="M296" s="142"/>
      <c r="N296" s="143"/>
      <c r="O296" s="143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  <c r="AA296" s="114"/>
      <c r="AB296" s="114"/>
    </row>
    <row r="297" spans="1:28" ht="15.75" customHeight="1" x14ac:dyDescent="0.3">
      <c r="A297" s="114"/>
      <c r="B297" s="114"/>
      <c r="C297" s="114"/>
      <c r="D297" s="114"/>
      <c r="E297" s="114"/>
      <c r="F297" s="114"/>
      <c r="G297" s="114"/>
      <c r="H297" s="223"/>
      <c r="I297" s="114"/>
      <c r="J297" s="142"/>
      <c r="K297" s="142"/>
      <c r="L297" s="142"/>
      <c r="M297" s="142"/>
      <c r="N297" s="143"/>
      <c r="O297" s="143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4"/>
      <c r="AB297" s="114"/>
    </row>
    <row r="298" spans="1:28" ht="15.75" customHeight="1" x14ac:dyDescent="0.3">
      <c r="A298" s="114"/>
      <c r="B298" s="114"/>
      <c r="C298" s="114"/>
      <c r="D298" s="114"/>
      <c r="E298" s="114"/>
      <c r="F298" s="114"/>
      <c r="G298" s="114"/>
      <c r="H298" s="223"/>
      <c r="I298" s="114"/>
      <c r="J298" s="142"/>
      <c r="K298" s="142"/>
      <c r="L298" s="142"/>
      <c r="M298" s="142"/>
      <c r="N298" s="143"/>
      <c r="O298" s="143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  <c r="AA298" s="114"/>
      <c r="AB298" s="114"/>
    </row>
    <row r="299" spans="1:28" ht="15.75" customHeight="1" x14ac:dyDescent="0.3">
      <c r="A299" s="114"/>
      <c r="B299" s="114"/>
      <c r="C299" s="114"/>
      <c r="D299" s="114"/>
      <c r="E299" s="114"/>
      <c r="F299" s="114"/>
      <c r="G299" s="114"/>
      <c r="H299" s="223"/>
      <c r="I299" s="114"/>
      <c r="J299" s="142"/>
      <c r="K299" s="142"/>
      <c r="L299" s="142"/>
      <c r="M299" s="142"/>
      <c r="N299" s="143"/>
      <c r="O299" s="143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  <c r="AA299" s="114"/>
      <c r="AB299" s="114"/>
    </row>
    <row r="300" spans="1:28" ht="15.75" customHeight="1" x14ac:dyDescent="0.3">
      <c r="A300" s="114"/>
      <c r="B300" s="114"/>
      <c r="C300" s="114"/>
      <c r="D300" s="114"/>
      <c r="E300" s="114"/>
      <c r="F300" s="114"/>
      <c r="G300" s="114"/>
      <c r="H300" s="223"/>
      <c r="I300" s="114"/>
      <c r="J300" s="142"/>
      <c r="K300" s="142"/>
      <c r="L300" s="142"/>
      <c r="M300" s="142"/>
      <c r="N300" s="143"/>
      <c r="O300" s="143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  <c r="AA300" s="114"/>
      <c r="AB300" s="114"/>
    </row>
    <row r="301" spans="1:28" ht="15.75" customHeight="1" x14ac:dyDescent="0.3">
      <c r="A301" s="114"/>
      <c r="B301" s="114"/>
      <c r="C301" s="114"/>
      <c r="D301" s="114"/>
      <c r="E301" s="114"/>
      <c r="F301" s="114"/>
      <c r="G301" s="114"/>
      <c r="H301" s="223"/>
      <c r="I301" s="114"/>
      <c r="J301" s="142"/>
      <c r="K301" s="142"/>
      <c r="L301" s="142"/>
      <c r="M301" s="142"/>
      <c r="N301" s="143"/>
      <c r="O301" s="143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  <c r="AA301" s="114"/>
      <c r="AB301" s="114"/>
    </row>
    <row r="302" spans="1:28" ht="15.75" customHeight="1" x14ac:dyDescent="0.3">
      <c r="A302" s="114"/>
      <c r="B302" s="114"/>
      <c r="C302" s="114"/>
      <c r="D302" s="114"/>
      <c r="E302" s="114"/>
      <c r="F302" s="114"/>
      <c r="G302" s="114"/>
      <c r="H302" s="223"/>
      <c r="I302" s="114"/>
      <c r="J302" s="142"/>
      <c r="K302" s="142"/>
      <c r="L302" s="142"/>
      <c r="M302" s="142"/>
      <c r="N302" s="143"/>
      <c r="O302" s="143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  <c r="AA302" s="114"/>
      <c r="AB302" s="114"/>
    </row>
    <row r="303" spans="1:28" ht="15.75" customHeight="1" x14ac:dyDescent="0.3">
      <c r="A303" s="114"/>
      <c r="B303" s="114"/>
      <c r="C303" s="114"/>
      <c r="D303" s="114"/>
      <c r="E303" s="114"/>
      <c r="F303" s="114"/>
      <c r="G303" s="114"/>
      <c r="H303" s="223"/>
      <c r="I303" s="114"/>
      <c r="J303" s="142"/>
      <c r="K303" s="142"/>
      <c r="L303" s="142"/>
      <c r="M303" s="142"/>
      <c r="N303" s="143"/>
      <c r="O303" s="143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  <c r="AA303" s="114"/>
      <c r="AB303" s="114"/>
    </row>
    <row r="304" spans="1:28" ht="15.75" customHeight="1" x14ac:dyDescent="0.3">
      <c r="A304" s="114"/>
      <c r="B304" s="114"/>
      <c r="C304" s="114"/>
      <c r="D304" s="114"/>
      <c r="E304" s="114"/>
      <c r="F304" s="114"/>
      <c r="G304" s="114"/>
      <c r="H304" s="223"/>
      <c r="I304" s="114"/>
      <c r="J304" s="142"/>
      <c r="K304" s="142"/>
      <c r="L304" s="142"/>
      <c r="M304" s="142"/>
      <c r="N304" s="143"/>
      <c r="O304" s="143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  <c r="AA304" s="114"/>
      <c r="AB304" s="114"/>
    </row>
    <row r="305" spans="1:28" ht="15.75" customHeight="1" x14ac:dyDescent="0.3">
      <c r="A305" s="114"/>
      <c r="B305" s="114"/>
      <c r="C305" s="114"/>
      <c r="D305" s="114"/>
      <c r="E305" s="114"/>
      <c r="F305" s="114"/>
      <c r="G305" s="114"/>
      <c r="H305" s="223"/>
      <c r="I305" s="114"/>
      <c r="J305" s="142"/>
      <c r="K305" s="142"/>
      <c r="L305" s="142"/>
      <c r="M305" s="142"/>
      <c r="N305" s="143"/>
      <c r="O305" s="143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4"/>
      <c r="AB305" s="114"/>
    </row>
    <row r="306" spans="1:28" ht="15.75" customHeight="1" x14ac:dyDescent="0.3">
      <c r="A306" s="114"/>
      <c r="B306" s="114"/>
      <c r="C306" s="114"/>
      <c r="D306" s="114"/>
      <c r="E306" s="114"/>
      <c r="F306" s="114"/>
      <c r="G306" s="114"/>
      <c r="H306" s="223"/>
      <c r="I306" s="114"/>
      <c r="J306" s="142"/>
      <c r="K306" s="142"/>
      <c r="L306" s="142"/>
      <c r="M306" s="142"/>
      <c r="N306" s="143"/>
      <c r="O306" s="143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  <c r="AA306" s="114"/>
      <c r="AB306" s="114"/>
    </row>
    <row r="307" spans="1:28" ht="15.75" customHeight="1" x14ac:dyDescent="0.3">
      <c r="A307" s="114"/>
      <c r="B307" s="114"/>
      <c r="C307" s="114"/>
      <c r="D307" s="114"/>
      <c r="E307" s="114"/>
      <c r="F307" s="114"/>
      <c r="G307" s="114"/>
      <c r="H307" s="223"/>
      <c r="I307" s="114"/>
      <c r="J307" s="142"/>
      <c r="K307" s="142"/>
      <c r="L307" s="142"/>
      <c r="M307" s="142"/>
      <c r="N307" s="143"/>
      <c r="O307" s="143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</row>
    <row r="308" spans="1:28" ht="15.75" customHeight="1" x14ac:dyDescent="0.3">
      <c r="A308" s="114"/>
      <c r="B308" s="114"/>
      <c r="C308" s="114"/>
      <c r="D308" s="114"/>
      <c r="E308" s="114"/>
      <c r="F308" s="114"/>
      <c r="G308" s="114"/>
      <c r="H308" s="223"/>
      <c r="I308" s="114"/>
      <c r="J308" s="142"/>
      <c r="K308" s="142"/>
      <c r="L308" s="142"/>
      <c r="M308" s="142"/>
      <c r="N308" s="143"/>
      <c r="O308" s="143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</row>
    <row r="309" spans="1:28" ht="15.75" customHeight="1" x14ac:dyDescent="0.3">
      <c r="A309" s="114"/>
      <c r="B309" s="114"/>
      <c r="C309" s="114"/>
      <c r="D309" s="114"/>
      <c r="E309" s="114"/>
      <c r="F309" s="114"/>
      <c r="G309" s="114"/>
      <c r="H309" s="223"/>
      <c r="I309" s="114"/>
      <c r="J309" s="142"/>
      <c r="K309" s="142"/>
      <c r="L309" s="142"/>
      <c r="M309" s="142"/>
      <c r="N309" s="143"/>
      <c r="O309" s="143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  <c r="AA309" s="114"/>
      <c r="AB309" s="114"/>
    </row>
    <row r="310" spans="1:28" ht="15.75" customHeight="1" x14ac:dyDescent="0.3">
      <c r="A310" s="114"/>
      <c r="B310" s="114"/>
      <c r="C310" s="114"/>
      <c r="D310" s="114"/>
      <c r="E310" s="114"/>
      <c r="F310" s="114"/>
      <c r="G310" s="114"/>
      <c r="H310" s="223"/>
      <c r="I310" s="114"/>
      <c r="J310" s="142"/>
      <c r="K310" s="142"/>
      <c r="L310" s="142"/>
      <c r="M310" s="142"/>
      <c r="N310" s="143"/>
      <c r="O310" s="143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</row>
    <row r="311" spans="1:28" ht="15.75" customHeight="1" x14ac:dyDescent="0.3">
      <c r="A311" s="114"/>
      <c r="B311" s="114"/>
      <c r="C311" s="114"/>
      <c r="D311" s="114"/>
      <c r="E311" s="114"/>
      <c r="F311" s="114"/>
      <c r="G311" s="114"/>
      <c r="H311" s="223"/>
      <c r="I311" s="114"/>
      <c r="J311" s="142"/>
      <c r="K311" s="142"/>
      <c r="L311" s="142"/>
      <c r="M311" s="142"/>
      <c r="N311" s="143"/>
      <c r="O311" s="143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  <c r="AA311" s="114"/>
      <c r="AB311" s="114"/>
    </row>
    <row r="312" spans="1:28" ht="15.75" customHeight="1" x14ac:dyDescent="0.3">
      <c r="A312" s="114"/>
      <c r="B312" s="114"/>
      <c r="C312" s="114"/>
      <c r="D312" s="114"/>
      <c r="E312" s="114"/>
      <c r="F312" s="114"/>
      <c r="G312" s="114"/>
      <c r="H312" s="223"/>
      <c r="I312" s="114"/>
      <c r="J312" s="142"/>
      <c r="K312" s="142"/>
      <c r="L312" s="142"/>
      <c r="M312" s="142"/>
      <c r="N312" s="143"/>
      <c r="O312" s="143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  <c r="AA312" s="114"/>
      <c r="AB312" s="114"/>
    </row>
    <row r="313" spans="1:28" ht="15.75" customHeight="1" x14ac:dyDescent="0.3">
      <c r="A313" s="114"/>
      <c r="B313" s="114"/>
      <c r="C313" s="114"/>
      <c r="D313" s="114"/>
      <c r="E313" s="114"/>
      <c r="F313" s="114"/>
      <c r="G313" s="114"/>
      <c r="H313" s="223"/>
      <c r="I313" s="114"/>
      <c r="J313" s="142"/>
      <c r="K313" s="142"/>
      <c r="L313" s="142"/>
      <c r="M313" s="142"/>
      <c r="N313" s="143"/>
      <c r="O313" s="143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  <c r="AA313" s="114"/>
      <c r="AB313" s="114"/>
    </row>
    <row r="314" spans="1:28" ht="15.75" customHeight="1" x14ac:dyDescent="0.3">
      <c r="A314" s="114"/>
      <c r="B314" s="114"/>
      <c r="C314" s="114"/>
      <c r="D314" s="114"/>
      <c r="E314" s="114"/>
      <c r="F314" s="114"/>
      <c r="G314" s="114"/>
      <c r="H314" s="223"/>
      <c r="I314" s="114"/>
      <c r="J314" s="142"/>
      <c r="K314" s="142"/>
      <c r="L314" s="142"/>
      <c r="M314" s="142"/>
      <c r="N314" s="143"/>
      <c r="O314" s="143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  <c r="AA314" s="114"/>
      <c r="AB314" s="114"/>
    </row>
    <row r="315" spans="1:28" ht="15.75" customHeight="1" x14ac:dyDescent="0.3">
      <c r="A315" s="114"/>
      <c r="B315" s="114"/>
      <c r="C315" s="114"/>
      <c r="D315" s="114"/>
      <c r="E315" s="114"/>
      <c r="F315" s="114"/>
      <c r="G315" s="114"/>
      <c r="H315" s="223"/>
      <c r="I315" s="114"/>
      <c r="J315" s="142"/>
      <c r="K315" s="142"/>
      <c r="L315" s="142"/>
      <c r="M315" s="142"/>
      <c r="N315" s="143"/>
      <c r="O315" s="143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  <c r="AA315" s="114"/>
      <c r="AB315" s="114"/>
    </row>
    <row r="316" spans="1:28" ht="15.75" customHeight="1" x14ac:dyDescent="0.3">
      <c r="A316" s="114"/>
      <c r="B316" s="114"/>
      <c r="C316" s="114"/>
      <c r="D316" s="114"/>
      <c r="E316" s="114"/>
      <c r="F316" s="114"/>
      <c r="G316" s="114"/>
      <c r="H316" s="223"/>
      <c r="I316" s="114"/>
      <c r="J316" s="142"/>
      <c r="K316" s="142"/>
      <c r="L316" s="142"/>
      <c r="M316" s="142"/>
      <c r="N316" s="143"/>
      <c r="O316" s="143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  <c r="AA316" s="114"/>
      <c r="AB316" s="114"/>
    </row>
    <row r="317" spans="1:28" ht="15.75" customHeight="1" x14ac:dyDescent="0.3">
      <c r="A317" s="114"/>
      <c r="B317" s="114"/>
      <c r="C317" s="114"/>
      <c r="D317" s="114"/>
      <c r="E317" s="114"/>
      <c r="F317" s="114"/>
      <c r="G317" s="114"/>
      <c r="H317" s="223"/>
      <c r="I317" s="114"/>
      <c r="J317" s="142"/>
      <c r="K317" s="142"/>
      <c r="L317" s="142"/>
      <c r="M317" s="142"/>
      <c r="N317" s="143"/>
      <c r="O317" s="143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  <c r="AA317" s="114"/>
      <c r="AB317" s="114"/>
    </row>
    <row r="318" spans="1:28" ht="15.75" customHeight="1" x14ac:dyDescent="0.3">
      <c r="A318" s="114"/>
      <c r="B318" s="114"/>
      <c r="C318" s="114"/>
      <c r="D318" s="114"/>
      <c r="E318" s="114"/>
      <c r="F318" s="114"/>
      <c r="G318" s="114"/>
      <c r="H318" s="223"/>
      <c r="I318" s="114"/>
      <c r="J318" s="142"/>
      <c r="K318" s="142"/>
      <c r="L318" s="142"/>
      <c r="M318" s="142"/>
      <c r="N318" s="143"/>
      <c r="O318" s="143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  <c r="AA318" s="114"/>
      <c r="AB318" s="114"/>
    </row>
    <row r="319" spans="1:28" ht="15.75" customHeight="1" x14ac:dyDescent="0.3">
      <c r="A319" s="114"/>
      <c r="B319" s="114"/>
      <c r="C319" s="114"/>
      <c r="D319" s="114"/>
      <c r="E319" s="114"/>
      <c r="F319" s="114"/>
      <c r="G319" s="114"/>
      <c r="H319" s="223"/>
      <c r="I319" s="114"/>
      <c r="J319" s="142"/>
      <c r="K319" s="142"/>
      <c r="L319" s="142"/>
      <c r="M319" s="142"/>
      <c r="N319" s="143"/>
      <c r="O319" s="143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  <c r="AA319" s="114"/>
      <c r="AB319" s="114"/>
    </row>
    <row r="320" spans="1:28" ht="15.75" customHeight="1" x14ac:dyDescent="0.3">
      <c r="A320" s="114"/>
      <c r="B320" s="114"/>
      <c r="C320" s="114"/>
      <c r="D320" s="114"/>
      <c r="E320" s="114"/>
      <c r="F320" s="114"/>
      <c r="G320" s="114"/>
      <c r="H320" s="223"/>
      <c r="I320" s="114"/>
      <c r="J320" s="142"/>
      <c r="K320" s="142"/>
      <c r="L320" s="142"/>
      <c r="M320" s="142"/>
      <c r="N320" s="143"/>
      <c r="O320" s="143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4"/>
      <c r="AB320" s="114"/>
    </row>
    <row r="321" spans="1:28" ht="15.75" customHeight="1" x14ac:dyDescent="0.3">
      <c r="A321" s="114"/>
      <c r="B321" s="114"/>
      <c r="C321" s="114"/>
      <c r="D321" s="114"/>
      <c r="E321" s="114"/>
      <c r="F321" s="114"/>
      <c r="G321" s="114"/>
      <c r="H321" s="223"/>
      <c r="I321" s="114"/>
      <c r="J321" s="142"/>
      <c r="K321" s="142"/>
      <c r="L321" s="142"/>
      <c r="M321" s="142"/>
      <c r="N321" s="143"/>
      <c r="O321" s="143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4"/>
      <c r="AB321" s="114"/>
    </row>
    <row r="322" spans="1:28" ht="15.75" customHeight="1" x14ac:dyDescent="0.3">
      <c r="A322" s="114"/>
      <c r="B322" s="114"/>
      <c r="C322" s="114"/>
      <c r="D322" s="114"/>
      <c r="E322" s="114"/>
      <c r="F322" s="114"/>
      <c r="G322" s="114"/>
      <c r="H322" s="223"/>
      <c r="I322" s="114"/>
      <c r="J322" s="142"/>
      <c r="K322" s="142"/>
      <c r="L322" s="142"/>
      <c r="M322" s="142"/>
      <c r="N322" s="143"/>
      <c r="O322" s="143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4"/>
      <c r="AB322" s="114"/>
    </row>
    <row r="323" spans="1:28" ht="15.75" customHeight="1" x14ac:dyDescent="0.3">
      <c r="A323" s="114"/>
      <c r="B323" s="114"/>
      <c r="C323" s="114"/>
      <c r="D323" s="114"/>
      <c r="E323" s="114"/>
      <c r="F323" s="114"/>
      <c r="G323" s="114"/>
      <c r="H323" s="223"/>
      <c r="I323" s="114"/>
      <c r="J323" s="142"/>
      <c r="K323" s="142"/>
      <c r="L323" s="142"/>
      <c r="M323" s="142"/>
      <c r="N323" s="143"/>
      <c r="O323" s="143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  <c r="AA323" s="114"/>
      <c r="AB323" s="114"/>
    </row>
    <row r="324" spans="1:28" ht="15.75" customHeight="1" x14ac:dyDescent="0.3">
      <c r="A324" s="114"/>
      <c r="B324" s="114"/>
      <c r="C324" s="114"/>
      <c r="D324" s="114"/>
      <c r="E324" s="114"/>
      <c r="F324" s="114"/>
      <c r="G324" s="114"/>
      <c r="H324" s="223"/>
      <c r="I324" s="114"/>
      <c r="J324" s="142"/>
      <c r="K324" s="142"/>
      <c r="L324" s="142"/>
      <c r="M324" s="142"/>
      <c r="N324" s="143"/>
      <c r="O324" s="143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  <c r="AA324" s="114"/>
      <c r="AB324" s="114"/>
    </row>
    <row r="325" spans="1:28" ht="15.75" customHeight="1" x14ac:dyDescent="0.3">
      <c r="A325" s="114"/>
      <c r="B325" s="114"/>
      <c r="C325" s="114"/>
      <c r="D325" s="114"/>
      <c r="E325" s="114"/>
      <c r="F325" s="114"/>
      <c r="G325" s="114"/>
      <c r="H325" s="223"/>
      <c r="I325" s="114"/>
      <c r="J325" s="142"/>
      <c r="K325" s="142"/>
      <c r="L325" s="142"/>
      <c r="M325" s="142"/>
      <c r="N325" s="143"/>
      <c r="O325" s="143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  <c r="AA325" s="114"/>
      <c r="AB325" s="114"/>
    </row>
    <row r="326" spans="1:28" ht="15.75" customHeight="1" x14ac:dyDescent="0.3">
      <c r="A326" s="114"/>
      <c r="B326" s="114"/>
      <c r="C326" s="114"/>
      <c r="D326" s="114"/>
      <c r="E326" s="114"/>
      <c r="F326" s="114"/>
      <c r="G326" s="114"/>
      <c r="H326" s="223"/>
      <c r="I326" s="114"/>
      <c r="J326" s="142"/>
      <c r="K326" s="142"/>
      <c r="L326" s="142"/>
      <c r="M326" s="142"/>
      <c r="N326" s="143"/>
      <c r="O326" s="143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  <c r="AA326" s="114"/>
      <c r="AB326" s="114"/>
    </row>
    <row r="327" spans="1:28" ht="15.75" customHeight="1" x14ac:dyDescent="0.3">
      <c r="A327" s="114"/>
      <c r="B327" s="114"/>
      <c r="C327" s="114"/>
      <c r="D327" s="114"/>
      <c r="E327" s="114"/>
      <c r="F327" s="114"/>
      <c r="G327" s="114"/>
      <c r="H327" s="223"/>
      <c r="I327" s="114"/>
      <c r="J327" s="142"/>
      <c r="K327" s="142"/>
      <c r="L327" s="142"/>
      <c r="M327" s="142"/>
      <c r="N327" s="143"/>
      <c r="O327" s="143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</row>
    <row r="328" spans="1:28" ht="15.75" customHeight="1" x14ac:dyDescent="0.3">
      <c r="A328" s="114"/>
      <c r="B328" s="114"/>
      <c r="C328" s="114"/>
      <c r="D328" s="114"/>
      <c r="E328" s="114"/>
      <c r="F328" s="114"/>
      <c r="G328" s="114"/>
      <c r="H328" s="223"/>
      <c r="I328" s="114"/>
      <c r="J328" s="142"/>
      <c r="K328" s="142"/>
      <c r="L328" s="142"/>
      <c r="M328" s="142"/>
      <c r="N328" s="143"/>
      <c r="O328" s="143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</row>
    <row r="329" spans="1:28" ht="15.75" customHeight="1" x14ac:dyDescent="0.3">
      <c r="A329" s="114"/>
      <c r="B329" s="114"/>
      <c r="C329" s="114"/>
      <c r="D329" s="114"/>
      <c r="E329" s="114"/>
      <c r="F329" s="114"/>
      <c r="G329" s="114"/>
      <c r="H329" s="223"/>
      <c r="I329" s="114"/>
      <c r="J329" s="142"/>
      <c r="K329" s="142"/>
      <c r="L329" s="142"/>
      <c r="M329" s="142"/>
      <c r="N329" s="143"/>
      <c r="O329" s="143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  <c r="AA329" s="114"/>
      <c r="AB329" s="114"/>
    </row>
    <row r="330" spans="1:28" ht="15.75" customHeight="1" x14ac:dyDescent="0.3">
      <c r="A330" s="114"/>
      <c r="B330" s="114"/>
      <c r="C330" s="114"/>
      <c r="D330" s="114"/>
      <c r="E330" s="114"/>
      <c r="F330" s="114"/>
      <c r="G330" s="114"/>
      <c r="H330" s="223"/>
      <c r="I330" s="114"/>
      <c r="J330" s="142"/>
      <c r="K330" s="142"/>
      <c r="L330" s="142"/>
      <c r="M330" s="142"/>
      <c r="N330" s="143"/>
      <c r="O330" s="143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  <c r="AA330" s="114"/>
      <c r="AB330" s="114"/>
    </row>
    <row r="331" spans="1:28" ht="15.75" customHeight="1" x14ac:dyDescent="0.3">
      <c r="A331" s="114"/>
      <c r="B331" s="114"/>
      <c r="C331" s="114"/>
      <c r="D331" s="114"/>
      <c r="E331" s="114"/>
      <c r="F331" s="114"/>
      <c r="G331" s="114"/>
      <c r="H331" s="223"/>
      <c r="I331" s="114"/>
      <c r="J331" s="142"/>
      <c r="K331" s="142"/>
      <c r="L331" s="142"/>
      <c r="M331" s="142"/>
      <c r="N331" s="143"/>
      <c r="O331" s="143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4"/>
      <c r="AB331" s="114"/>
    </row>
    <row r="332" spans="1:28" ht="15.75" customHeight="1" x14ac:dyDescent="0.3">
      <c r="A332" s="114"/>
      <c r="B332" s="114"/>
      <c r="C332" s="114"/>
      <c r="D332" s="114"/>
      <c r="E332" s="114"/>
      <c r="F332" s="114"/>
      <c r="G332" s="114"/>
      <c r="H332" s="223"/>
      <c r="I332" s="114"/>
      <c r="J332" s="142"/>
      <c r="K332" s="142"/>
      <c r="L332" s="142"/>
      <c r="M332" s="142"/>
      <c r="N332" s="143"/>
      <c r="O332" s="143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4"/>
      <c r="AB332" s="114"/>
    </row>
    <row r="333" spans="1:28" ht="15.75" customHeight="1" x14ac:dyDescent="0.3">
      <c r="A333" s="114"/>
      <c r="B333" s="114"/>
      <c r="C333" s="114"/>
      <c r="D333" s="114"/>
      <c r="E333" s="114"/>
      <c r="F333" s="114"/>
      <c r="G333" s="114"/>
      <c r="H333" s="223"/>
      <c r="I333" s="114"/>
      <c r="J333" s="142"/>
      <c r="K333" s="142"/>
      <c r="L333" s="142"/>
      <c r="M333" s="142"/>
      <c r="N333" s="143"/>
      <c r="O333" s="143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  <c r="AA333" s="114"/>
      <c r="AB333" s="114"/>
    </row>
    <row r="334" spans="1:28" ht="15.75" customHeight="1" x14ac:dyDescent="0.3">
      <c r="A334" s="114"/>
      <c r="B334" s="114"/>
      <c r="C334" s="114"/>
      <c r="D334" s="114"/>
      <c r="E334" s="114"/>
      <c r="F334" s="114"/>
      <c r="G334" s="114"/>
      <c r="H334" s="223"/>
      <c r="I334" s="114"/>
      <c r="J334" s="142"/>
      <c r="K334" s="142"/>
      <c r="L334" s="142"/>
      <c r="M334" s="142"/>
      <c r="N334" s="143"/>
      <c r="O334" s="143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</row>
    <row r="335" spans="1:28" ht="15.75" customHeight="1" x14ac:dyDescent="0.3">
      <c r="A335" s="114"/>
      <c r="B335" s="114"/>
      <c r="C335" s="114"/>
      <c r="D335" s="114"/>
      <c r="E335" s="114"/>
      <c r="F335" s="114"/>
      <c r="G335" s="114"/>
      <c r="H335" s="223"/>
      <c r="I335" s="114"/>
      <c r="J335" s="142"/>
      <c r="K335" s="142"/>
      <c r="L335" s="142"/>
      <c r="M335" s="142"/>
      <c r="N335" s="143"/>
      <c r="O335" s="143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</row>
    <row r="336" spans="1:28" ht="15.75" customHeight="1" x14ac:dyDescent="0.3">
      <c r="A336" s="114"/>
      <c r="B336" s="114"/>
      <c r="C336" s="114"/>
      <c r="D336" s="114"/>
      <c r="E336" s="114"/>
      <c r="F336" s="114"/>
      <c r="G336" s="114"/>
      <c r="H336" s="223"/>
      <c r="I336" s="114"/>
      <c r="J336" s="142"/>
      <c r="K336" s="142"/>
      <c r="L336" s="142"/>
      <c r="M336" s="142"/>
      <c r="N336" s="143"/>
      <c r="O336" s="143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</row>
    <row r="337" spans="1:28" ht="15.75" customHeight="1" x14ac:dyDescent="0.3">
      <c r="A337" s="114"/>
      <c r="B337" s="114"/>
      <c r="C337" s="114"/>
      <c r="D337" s="114"/>
      <c r="E337" s="114"/>
      <c r="F337" s="114"/>
      <c r="G337" s="114"/>
      <c r="H337" s="223"/>
      <c r="I337" s="114"/>
      <c r="J337" s="142"/>
      <c r="K337" s="142"/>
      <c r="L337" s="142"/>
      <c r="M337" s="142"/>
      <c r="N337" s="143"/>
      <c r="O337" s="143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  <c r="AA337" s="114"/>
      <c r="AB337" s="114"/>
    </row>
    <row r="338" spans="1:28" ht="15.75" customHeight="1" x14ac:dyDescent="0.3">
      <c r="A338" s="114"/>
      <c r="B338" s="114"/>
      <c r="C338" s="114"/>
      <c r="D338" s="114"/>
      <c r="E338" s="114"/>
      <c r="F338" s="114"/>
      <c r="G338" s="114"/>
      <c r="H338" s="223"/>
      <c r="I338" s="114"/>
      <c r="J338" s="142"/>
      <c r="K338" s="142"/>
      <c r="L338" s="142"/>
      <c r="M338" s="142"/>
      <c r="N338" s="143"/>
      <c r="O338" s="143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  <c r="AA338" s="114"/>
      <c r="AB338" s="114"/>
    </row>
    <row r="339" spans="1:28" ht="15.75" customHeight="1" x14ac:dyDescent="0.3">
      <c r="A339" s="114"/>
      <c r="B339" s="114"/>
      <c r="C339" s="114"/>
      <c r="D339" s="114"/>
      <c r="E339" s="114"/>
      <c r="F339" s="114"/>
      <c r="G339" s="114"/>
      <c r="H339" s="223"/>
      <c r="I339" s="114"/>
      <c r="J339" s="142"/>
      <c r="K339" s="142"/>
      <c r="L339" s="142"/>
      <c r="M339" s="142"/>
      <c r="N339" s="143"/>
      <c r="O339" s="143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4"/>
      <c r="AB339" s="114"/>
    </row>
    <row r="340" spans="1:28" ht="15.75" customHeight="1" x14ac:dyDescent="0.3">
      <c r="A340" s="114"/>
      <c r="B340" s="114"/>
      <c r="C340" s="114"/>
      <c r="D340" s="114"/>
      <c r="E340" s="114"/>
      <c r="F340" s="114"/>
      <c r="G340" s="114"/>
      <c r="H340" s="223"/>
      <c r="I340" s="114"/>
      <c r="J340" s="142"/>
      <c r="K340" s="142"/>
      <c r="L340" s="142"/>
      <c r="M340" s="142"/>
      <c r="N340" s="143"/>
      <c r="O340" s="143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4"/>
      <c r="AB340" s="114"/>
    </row>
    <row r="341" spans="1:28" ht="15.75" customHeight="1" x14ac:dyDescent="0.3">
      <c r="A341" s="114"/>
      <c r="B341" s="114"/>
      <c r="C341" s="114"/>
      <c r="D341" s="114"/>
      <c r="E341" s="114"/>
      <c r="F341" s="114"/>
      <c r="G341" s="114"/>
      <c r="H341" s="223"/>
      <c r="I341" s="114"/>
      <c r="J341" s="142"/>
      <c r="K341" s="142"/>
      <c r="L341" s="142"/>
      <c r="M341" s="142"/>
      <c r="N341" s="143"/>
      <c r="O341" s="143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</row>
    <row r="342" spans="1:28" ht="15.75" customHeight="1" x14ac:dyDescent="0.3">
      <c r="A342" s="114"/>
      <c r="B342" s="114"/>
      <c r="C342" s="114"/>
      <c r="D342" s="114"/>
      <c r="E342" s="114"/>
      <c r="F342" s="114"/>
      <c r="G342" s="114"/>
      <c r="H342" s="223"/>
      <c r="I342" s="114"/>
      <c r="J342" s="142"/>
      <c r="K342" s="142"/>
      <c r="L342" s="142"/>
      <c r="M342" s="142"/>
      <c r="N342" s="143"/>
      <c r="O342" s="143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4"/>
      <c r="AB342" s="114"/>
    </row>
    <row r="343" spans="1:28" ht="15.75" customHeight="1" x14ac:dyDescent="0.3">
      <c r="A343" s="114"/>
      <c r="B343" s="114"/>
      <c r="C343" s="114"/>
      <c r="D343" s="114"/>
      <c r="E343" s="114"/>
      <c r="F343" s="114"/>
      <c r="G343" s="114"/>
      <c r="H343" s="223"/>
      <c r="I343" s="114"/>
      <c r="J343" s="142"/>
      <c r="K343" s="142"/>
      <c r="L343" s="142"/>
      <c r="M343" s="142"/>
      <c r="N343" s="143"/>
      <c r="O343" s="143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</row>
    <row r="344" spans="1:28" ht="15.75" customHeight="1" x14ac:dyDescent="0.3">
      <c r="A344" s="114"/>
      <c r="B344" s="114"/>
      <c r="C344" s="114"/>
      <c r="D344" s="114"/>
      <c r="E344" s="114"/>
      <c r="F344" s="114"/>
      <c r="G344" s="114"/>
      <c r="H344" s="223"/>
      <c r="I344" s="114"/>
      <c r="J344" s="142"/>
      <c r="K344" s="142"/>
      <c r="L344" s="142"/>
      <c r="M344" s="142"/>
      <c r="N344" s="143"/>
      <c r="O344" s="143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4"/>
      <c r="AB344" s="114"/>
    </row>
    <row r="345" spans="1:28" ht="15.75" customHeight="1" x14ac:dyDescent="0.3">
      <c r="A345" s="114"/>
      <c r="B345" s="114"/>
      <c r="C345" s="114"/>
      <c r="D345" s="114"/>
      <c r="E345" s="114"/>
      <c r="F345" s="114"/>
      <c r="G345" s="114"/>
      <c r="H345" s="223"/>
      <c r="I345" s="114"/>
      <c r="J345" s="142"/>
      <c r="K345" s="142"/>
      <c r="L345" s="142"/>
      <c r="M345" s="142"/>
      <c r="N345" s="143"/>
      <c r="O345" s="143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  <c r="AA345" s="114"/>
      <c r="AB345" s="114"/>
    </row>
    <row r="346" spans="1:28" ht="15.75" customHeight="1" x14ac:dyDescent="0.3">
      <c r="A346" s="114"/>
      <c r="B346" s="114"/>
      <c r="C346" s="114"/>
      <c r="D346" s="114"/>
      <c r="E346" s="114"/>
      <c r="F346" s="114"/>
      <c r="G346" s="114"/>
      <c r="H346" s="223"/>
      <c r="I346" s="114"/>
      <c r="J346" s="142"/>
      <c r="K346" s="142"/>
      <c r="L346" s="142"/>
      <c r="M346" s="142"/>
      <c r="N346" s="143"/>
      <c r="O346" s="143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4"/>
      <c r="AB346" s="114"/>
    </row>
    <row r="347" spans="1:28" ht="15.75" customHeight="1" x14ac:dyDescent="0.3">
      <c r="A347" s="114"/>
      <c r="B347" s="114"/>
      <c r="C347" s="114"/>
      <c r="D347" s="114"/>
      <c r="E347" s="114"/>
      <c r="F347" s="114"/>
      <c r="G347" s="114"/>
      <c r="H347" s="223"/>
      <c r="I347" s="114"/>
      <c r="J347" s="142"/>
      <c r="K347" s="142"/>
      <c r="L347" s="142"/>
      <c r="M347" s="142"/>
      <c r="N347" s="143"/>
      <c r="O347" s="143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  <c r="AA347" s="114"/>
      <c r="AB347" s="114"/>
    </row>
    <row r="348" spans="1:28" ht="15.75" customHeight="1" x14ac:dyDescent="0.3">
      <c r="A348" s="114"/>
      <c r="B348" s="114"/>
      <c r="C348" s="114"/>
      <c r="D348" s="114"/>
      <c r="E348" s="114"/>
      <c r="F348" s="114"/>
      <c r="G348" s="114"/>
      <c r="H348" s="223"/>
      <c r="I348" s="114"/>
      <c r="J348" s="142"/>
      <c r="K348" s="142"/>
      <c r="L348" s="142"/>
      <c r="M348" s="142"/>
      <c r="N348" s="143"/>
      <c r="O348" s="143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  <c r="AA348" s="114"/>
      <c r="AB348" s="114"/>
    </row>
    <row r="349" spans="1:28" ht="15.75" customHeight="1" x14ac:dyDescent="0.3">
      <c r="A349" s="114"/>
      <c r="B349" s="114"/>
      <c r="C349" s="114"/>
      <c r="D349" s="114"/>
      <c r="E349" s="114"/>
      <c r="F349" s="114"/>
      <c r="G349" s="114"/>
      <c r="H349" s="223"/>
      <c r="I349" s="114"/>
      <c r="J349" s="142"/>
      <c r="K349" s="142"/>
      <c r="L349" s="142"/>
      <c r="M349" s="142"/>
      <c r="N349" s="143"/>
      <c r="O349" s="143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4"/>
      <c r="AB349" s="114"/>
    </row>
    <row r="350" spans="1:28" ht="15.75" customHeight="1" x14ac:dyDescent="0.3">
      <c r="A350" s="114"/>
      <c r="B350" s="114"/>
      <c r="C350" s="114"/>
      <c r="D350" s="114"/>
      <c r="E350" s="114"/>
      <c r="F350" s="114"/>
      <c r="G350" s="114"/>
      <c r="H350" s="223"/>
      <c r="I350" s="114"/>
      <c r="J350" s="142"/>
      <c r="K350" s="142"/>
      <c r="L350" s="142"/>
      <c r="M350" s="142"/>
      <c r="N350" s="143"/>
      <c r="O350" s="143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</row>
    <row r="351" spans="1:28" ht="15.75" customHeight="1" x14ac:dyDescent="0.3">
      <c r="A351" s="114"/>
      <c r="B351" s="114"/>
      <c r="C351" s="114"/>
      <c r="D351" s="114"/>
      <c r="E351" s="114"/>
      <c r="F351" s="114"/>
      <c r="G351" s="114"/>
      <c r="H351" s="223"/>
      <c r="I351" s="114"/>
      <c r="J351" s="142"/>
      <c r="K351" s="142"/>
      <c r="L351" s="142"/>
      <c r="M351" s="142"/>
      <c r="N351" s="143"/>
      <c r="O351" s="143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4"/>
      <c r="AB351" s="114"/>
    </row>
    <row r="352" spans="1:28" ht="15.75" customHeight="1" x14ac:dyDescent="0.3">
      <c r="A352" s="114"/>
      <c r="B352" s="114"/>
      <c r="C352" s="114"/>
      <c r="D352" s="114"/>
      <c r="E352" s="114"/>
      <c r="F352" s="114"/>
      <c r="G352" s="114"/>
      <c r="H352" s="223"/>
      <c r="I352" s="114"/>
      <c r="J352" s="142"/>
      <c r="K352" s="142"/>
      <c r="L352" s="142"/>
      <c r="M352" s="142"/>
      <c r="N352" s="143"/>
      <c r="O352" s="143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  <c r="AA352" s="114"/>
      <c r="AB352" s="114"/>
    </row>
    <row r="353" spans="1:28" ht="15.75" customHeight="1" x14ac:dyDescent="0.3">
      <c r="A353" s="114"/>
      <c r="B353" s="114"/>
      <c r="C353" s="114"/>
      <c r="D353" s="114"/>
      <c r="E353" s="114"/>
      <c r="F353" s="114"/>
      <c r="G353" s="114"/>
      <c r="H353" s="223"/>
      <c r="I353" s="114"/>
      <c r="J353" s="142"/>
      <c r="K353" s="142"/>
      <c r="L353" s="142"/>
      <c r="M353" s="142"/>
      <c r="N353" s="143"/>
      <c r="O353" s="143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4"/>
      <c r="AB353" s="114"/>
    </row>
    <row r="354" spans="1:28" ht="15.75" customHeight="1" x14ac:dyDescent="0.3">
      <c r="A354" s="114"/>
      <c r="B354" s="114"/>
      <c r="C354" s="114"/>
      <c r="D354" s="114"/>
      <c r="E354" s="114"/>
      <c r="F354" s="114"/>
      <c r="G354" s="114"/>
      <c r="H354" s="223"/>
      <c r="I354" s="114"/>
      <c r="J354" s="142"/>
      <c r="K354" s="142"/>
      <c r="L354" s="142"/>
      <c r="M354" s="142"/>
      <c r="N354" s="143"/>
      <c r="O354" s="143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  <c r="AA354" s="114"/>
      <c r="AB354" s="114"/>
    </row>
    <row r="355" spans="1:28" ht="15.75" customHeight="1" x14ac:dyDescent="0.3">
      <c r="A355" s="114"/>
      <c r="B355" s="114"/>
      <c r="C355" s="114"/>
      <c r="D355" s="114"/>
      <c r="E355" s="114"/>
      <c r="F355" s="114"/>
      <c r="G355" s="114"/>
      <c r="H355" s="223"/>
      <c r="I355" s="114"/>
      <c r="J355" s="142"/>
      <c r="K355" s="142"/>
      <c r="L355" s="142"/>
      <c r="M355" s="142"/>
      <c r="N355" s="143"/>
      <c r="O355" s="143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  <c r="AA355" s="114"/>
      <c r="AB355" s="114"/>
    </row>
    <row r="356" spans="1:28" ht="15.75" customHeight="1" x14ac:dyDescent="0.3">
      <c r="A356" s="114"/>
      <c r="B356" s="114"/>
      <c r="C356" s="114"/>
      <c r="D356" s="114"/>
      <c r="E356" s="114"/>
      <c r="F356" s="114"/>
      <c r="G356" s="114"/>
      <c r="H356" s="223"/>
      <c r="I356" s="114"/>
      <c r="J356" s="142"/>
      <c r="K356" s="142"/>
      <c r="L356" s="142"/>
      <c r="M356" s="142"/>
      <c r="N356" s="143"/>
      <c r="O356" s="143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</row>
    <row r="357" spans="1:28" ht="15.75" customHeight="1" x14ac:dyDescent="0.3">
      <c r="A357" s="114"/>
      <c r="B357" s="114"/>
      <c r="C357" s="114"/>
      <c r="D357" s="114"/>
      <c r="E357" s="114"/>
      <c r="F357" s="114"/>
      <c r="G357" s="114"/>
      <c r="H357" s="223"/>
      <c r="I357" s="114"/>
      <c r="J357" s="142"/>
      <c r="K357" s="142"/>
      <c r="L357" s="142"/>
      <c r="M357" s="142"/>
      <c r="N357" s="143"/>
      <c r="O357" s="143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4"/>
      <c r="AB357" s="114"/>
    </row>
    <row r="358" spans="1:28" ht="15.75" customHeight="1" x14ac:dyDescent="0.3">
      <c r="A358" s="114"/>
      <c r="B358" s="114"/>
      <c r="C358" s="114"/>
      <c r="D358" s="114"/>
      <c r="E358" s="114"/>
      <c r="F358" s="114"/>
      <c r="G358" s="114"/>
      <c r="H358" s="223"/>
      <c r="I358" s="114"/>
      <c r="J358" s="142"/>
      <c r="K358" s="142"/>
      <c r="L358" s="142"/>
      <c r="M358" s="142"/>
      <c r="N358" s="143"/>
      <c r="O358" s="143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4"/>
      <c r="AB358" s="114"/>
    </row>
    <row r="359" spans="1:28" ht="15.75" customHeight="1" x14ac:dyDescent="0.3">
      <c r="A359" s="114"/>
      <c r="B359" s="114"/>
      <c r="C359" s="114"/>
      <c r="D359" s="114"/>
      <c r="E359" s="114"/>
      <c r="F359" s="114"/>
      <c r="G359" s="114"/>
      <c r="H359" s="223"/>
      <c r="I359" s="114"/>
      <c r="J359" s="142"/>
      <c r="K359" s="142"/>
      <c r="L359" s="142"/>
      <c r="M359" s="142"/>
      <c r="N359" s="143"/>
      <c r="O359" s="143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4"/>
      <c r="AB359" s="114"/>
    </row>
    <row r="360" spans="1:28" ht="15.75" customHeight="1" x14ac:dyDescent="0.3">
      <c r="A360" s="114"/>
      <c r="B360" s="114"/>
      <c r="C360" s="114"/>
      <c r="D360" s="114"/>
      <c r="E360" s="114"/>
      <c r="F360" s="114"/>
      <c r="G360" s="114"/>
      <c r="H360" s="223"/>
      <c r="I360" s="114"/>
      <c r="J360" s="142"/>
      <c r="K360" s="142"/>
      <c r="L360" s="142"/>
      <c r="M360" s="142"/>
      <c r="N360" s="143"/>
      <c r="O360" s="143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4"/>
      <c r="AB360" s="114"/>
    </row>
    <row r="361" spans="1:28" ht="15.75" customHeight="1" x14ac:dyDescent="0.3">
      <c r="A361" s="114"/>
      <c r="B361" s="114"/>
      <c r="C361" s="114"/>
      <c r="D361" s="114"/>
      <c r="E361" s="114"/>
      <c r="F361" s="114"/>
      <c r="G361" s="114"/>
      <c r="H361" s="223"/>
      <c r="I361" s="114"/>
      <c r="J361" s="142"/>
      <c r="K361" s="142"/>
      <c r="L361" s="142"/>
      <c r="M361" s="142"/>
      <c r="N361" s="143"/>
      <c r="O361" s="143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4"/>
      <c r="AB361" s="114"/>
    </row>
    <row r="362" spans="1:28" ht="15.75" customHeight="1" x14ac:dyDescent="0.3">
      <c r="A362" s="114"/>
      <c r="B362" s="114"/>
      <c r="C362" s="114"/>
      <c r="D362" s="114"/>
      <c r="E362" s="114"/>
      <c r="F362" s="114"/>
      <c r="G362" s="114"/>
      <c r="H362" s="223"/>
      <c r="I362" s="114"/>
      <c r="J362" s="142"/>
      <c r="K362" s="142"/>
      <c r="L362" s="142"/>
      <c r="M362" s="142"/>
      <c r="N362" s="143"/>
      <c r="O362" s="143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</row>
    <row r="363" spans="1:28" ht="15.75" customHeight="1" x14ac:dyDescent="0.3">
      <c r="A363" s="114"/>
      <c r="B363" s="114"/>
      <c r="C363" s="114"/>
      <c r="D363" s="114"/>
      <c r="E363" s="114"/>
      <c r="F363" s="114"/>
      <c r="G363" s="114"/>
      <c r="H363" s="223"/>
      <c r="I363" s="114"/>
      <c r="J363" s="142"/>
      <c r="K363" s="142"/>
      <c r="L363" s="142"/>
      <c r="M363" s="142"/>
      <c r="N363" s="143"/>
      <c r="O363" s="143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  <c r="AA363" s="114"/>
      <c r="AB363" s="114"/>
    </row>
    <row r="364" spans="1:28" ht="15.75" customHeight="1" x14ac:dyDescent="0.3">
      <c r="A364" s="114"/>
      <c r="B364" s="114"/>
      <c r="C364" s="114"/>
      <c r="D364" s="114"/>
      <c r="E364" s="114"/>
      <c r="F364" s="114"/>
      <c r="G364" s="114"/>
      <c r="H364" s="223"/>
      <c r="I364" s="114"/>
      <c r="J364" s="142"/>
      <c r="K364" s="142"/>
      <c r="L364" s="142"/>
      <c r="M364" s="142"/>
      <c r="N364" s="143"/>
      <c r="O364" s="143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  <c r="AA364" s="114"/>
      <c r="AB364" s="114"/>
    </row>
    <row r="365" spans="1:28" ht="15.75" customHeight="1" x14ac:dyDescent="0.3">
      <c r="A365" s="114"/>
      <c r="B365" s="114"/>
      <c r="C365" s="114"/>
      <c r="D365" s="114"/>
      <c r="E365" s="114"/>
      <c r="F365" s="114"/>
      <c r="G365" s="114"/>
      <c r="H365" s="223"/>
      <c r="I365" s="114"/>
      <c r="J365" s="142"/>
      <c r="K365" s="142"/>
      <c r="L365" s="142"/>
      <c r="M365" s="142"/>
      <c r="N365" s="143"/>
      <c r="O365" s="143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4"/>
      <c r="AB365" s="114"/>
    </row>
    <row r="366" spans="1:28" ht="15.75" customHeight="1" x14ac:dyDescent="0.3">
      <c r="A366" s="114"/>
      <c r="B366" s="114"/>
      <c r="C366" s="114"/>
      <c r="D366" s="114"/>
      <c r="E366" s="114"/>
      <c r="F366" s="114"/>
      <c r="G366" s="114"/>
      <c r="H366" s="223"/>
      <c r="I366" s="114"/>
      <c r="J366" s="142"/>
      <c r="K366" s="142"/>
      <c r="L366" s="142"/>
      <c r="M366" s="142"/>
      <c r="N366" s="143"/>
      <c r="O366" s="143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  <c r="AA366" s="114"/>
      <c r="AB366" s="114"/>
    </row>
    <row r="367" spans="1:28" ht="15.75" customHeight="1" x14ac:dyDescent="0.3">
      <c r="A367" s="114"/>
      <c r="B367" s="114"/>
      <c r="C367" s="114"/>
      <c r="D367" s="114"/>
      <c r="E367" s="114"/>
      <c r="F367" s="114"/>
      <c r="G367" s="114"/>
      <c r="H367" s="223"/>
      <c r="I367" s="114"/>
      <c r="J367" s="142"/>
      <c r="K367" s="142"/>
      <c r="L367" s="142"/>
      <c r="M367" s="142"/>
      <c r="N367" s="143"/>
      <c r="O367" s="143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  <c r="AA367" s="114"/>
      <c r="AB367" s="114"/>
    </row>
    <row r="368" spans="1:28" ht="15.75" customHeight="1" x14ac:dyDescent="0.3">
      <c r="A368" s="114"/>
      <c r="B368" s="114"/>
      <c r="C368" s="114"/>
      <c r="D368" s="114"/>
      <c r="E368" s="114"/>
      <c r="F368" s="114"/>
      <c r="G368" s="114"/>
      <c r="H368" s="223"/>
      <c r="I368" s="114"/>
      <c r="J368" s="142"/>
      <c r="K368" s="142"/>
      <c r="L368" s="142"/>
      <c r="M368" s="142"/>
      <c r="N368" s="143"/>
      <c r="O368" s="143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  <c r="AA368" s="114"/>
      <c r="AB368" s="114"/>
    </row>
    <row r="369" spans="1:28" ht="15.75" customHeight="1" x14ac:dyDescent="0.3">
      <c r="A369" s="114"/>
      <c r="B369" s="114"/>
      <c r="C369" s="114"/>
      <c r="D369" s="114"/>
      <c r="E369" s="114"/>
      <c r="F369" s="114"/>
      <c r="G369" s="114"/>
      <c r="H369" s="223"/>
      <c r="I369" s="114"/>
      <c r="J369" s="142"/>
      <c r="K369" s="142"/>
      <c r="L369" s="142"/>
      <c r="M369" s="142"/>
      <c r="N369" s="143"/>
      <c r="O369" s="143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  <c r="AA369" s="114"/>
      <c r="AB369" s="114"/>
    </row>
    <row r="370" spans="1:28" ht="15.75" customHeight="1" x14ac:dyDescent="0.3">
      <c r="A370" s="114"/>
      <c r="B370" s="114"/>
      <c r="C370" s="114"/>
      <c r="D370" s="114"/>
      <c r="E370" s="114"/>
      <c r="F370" s="114"/>
      <c r="G370" s="114"/>
      <c r="H370" s="223"/>
      <c r="I370" s="114"/>
      <c r="J370" s="142"/>
      <c r="K370" s="142"/>
      <c r="L370" s="142"/>
      <c r="M370" s="142"/>
      <c r="N370" s="143"/>
      <c r="O370" s="143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  <c r="AA370" s="114"/>
      <c r="AB370" s="114"/>
    </row>
    <row r="371" spans="1:28" ht="15.75" customHeight="1" x14ac:dyDescent="0.3">
      <c r="A371" s="114"/>
      <c r="B371" s="114"/>
      <c r="C371" s="114"/>
      <c r="D371" s="114"/>
      <c r="E371" s="114"/>
      <c r="F371" s="114"/>
      <c r="G371" s="114"/>
      <c r="H371" s="223"/>
      <c r="I371" s="114"/>
      <c r="J371" s="142"/>
      <c r="K371" s="142"/>
      <c r="L371" s="142"/>
      <c r="M371" s="142"/>
      <c r="N371" s="143"/>
      <c r="O371" s="143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  <c r="AA371" s="114"/>
      <c r="AB371" s="114"/>
    </row>
    <row r="372" spans="1:28" ht="15.75" customHeight="1" x14ac:dyDescent="0.3">
      <c r="A372" s="114"/>
      <c r="B372" s="114"/>
      <c r="C372" s="114"/>
      <c r="D372" s="114"/>
      <c r="E372" s="114"/>
      <c r="F372" s="114"/>
      <c r="G372" s="114"/>
      <c r="H372" s="223"/>
      <c r="I372" s="114"/>
      <c r="J372" s="142"/>
      <c r="K372" s="142"/>
      <c r="L372" s="142"/>
      <c r="M372" s="142"/>
      <c r="N372" s="143"/>
      <c r="O372" s="143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  <c r="AA372" s="114"/>
      <c r="AB372" s="114"/>
    </row>
    <row r="373" spans="1:28" ht="15.75" customHeight="1" x14ac:dyDescent="0.3">
      <c r="A373" s="114"/>
      <c r="B373" s="114"/>
      <c r="C373" s="114"/>
      <c r="D373" s="114"/>
      <c r="E373" s="114"/>
      <c r="F373" s="114"/>
      <c r="G373" s="114"/>
      <c r="H373" s="223"/>
      <c r="I373" s="114"/>
      <c r="J373" s="142"/>
      <c r="K373" s="142"/>
      <c r="L373" s="142"/>
      <c r="M373" s="142"/>
      <c r="N373" s="143"/>
      <c r="O373" s="143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  <c r="Z373" s="114"/>
      <c r="AA373" s="114"/>
      <c r="AB373" s="114"/>
    </row>
    <row r="374" spans="1:28" ht="15.75" customHeight="1" x14ac:dyDescent="0.3">
      <c r="A374" s="114"/>
      <c r="B374" s="114"/>
      <c r="C374" s="114"/>
      <c r="D374" s="114"/>
      <c r="E374" s="114"/>
      <c r="F374" s="114"/>
      <c r="G374" s="114"/>
      <c r="H374" s="223"/>
      <c r="I374" s="114"/>
      <c r="J374" s="142"/>
      <c r="K374" s="142"/>
      <c r="L374" s="142"/>
      <c r="M374" s="142"/>
      <c r="N374" s="143"/>
      <c r="O374" s="143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  <c r="AA374" s="114"/>
      <c r="AB374" s="114"/>
    </row>
    <row r="375" spans="1:28" ht="15.75" customHeight="1" x14ac:dyDescent="0.3">
      <c r="A375" s="114"/>
      <c r="B375" s="114"/>
      <c r="C375" s="114"/>
      <c r="D375" s="114"/>
      <c r="E375" s="114"/>
      <c r="F375" s="114"/>
      <c r="G375" s="114"/>
      <c r="H375" s="223"/>
      <c r="I375" s="114"/>
      <c r="J375" s="142"/>
      <c r="K375" s="142"/>
      <c r="L375" s="142"/>
      <c r="M375" s="142"/>
      <c r="N375" s="143"/>
      <c r="O375" s="143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  <c r="AA375" s="114"/>
      <c r="AB375" s="114"/>
    </row>
    <row r="376" spans="1:28" ht="15.75" customHeight="1" x14ac:dyDescent="0.3">
      <c r="A376" s="114"/>
      <c r="B376" s="114"/>
      <c r="C376" s="114"/>
      <c r="D376" s="114"/>
      <c r="E376" s="114"/>
      <c r="F376" s="114"/>
      <c r="G376" s="114"/>
      <c r="H376" s="223"/>
      <c r="I376" s="114"/>
      <c r="J376" s="142"/>
      <c r="K376" s="142"/>
      <c r="L376" s="142"/>
      <c r="M376" s="142"/>
      <c r="N376" s="143"/>
      <c r="O376" s="143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  <c r="Z376" s="114"/>
      <c r="AA376" s="114"/>
      <c r="AB376" s="114"/>
    </row>
    <row r="377" spans="1:28" ht="15.75" customHeight="1" x14ac:dyDescent="0.3">
      <c r="A377" s="114"/>
      <c r="B377" s="114"/>
      <c r="C377" s="114"/>
      <c r="D377" s="114"/>
      <c r="E377" s="114"/>
      <c r="F377" s="114"/>
      <c r="G377" s="114"/>
      <c r="H377" s="223"/>
      <c r="I377" s="114"/>
      <c r="J377" s="142"/>
      <c r="K377" s="142"/>
      <c r="L377" s="142"/>
      <c r="M377" s="142"/>
      <c r="N377" s="143"/>
      <c r="O377" s="143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  <c r="AA377" s="114"/>
      <c r="AB377" s="114"/>
    </row>
    <row r="378" spans="1:28" ht="15.75" customHeight="1" x14ac:dyDescent="0.3">
      <c r="A378" s="114"/>
      <c r="B378" s="114"/>
      <c r="C378" s="114"/>
      <c r="D378" s="114"/>
      <c r="E378" s="114"/>
      <c r="F378" s="114"/>
      <c r="G378" s="114"/>
      <c r="H378" s="223"/>
      <c r="I378" s="114"/>
      <c r="J378" s="142"/>
      <c r="K378" s="142"/>
      <c r="L378" s="142"/>
      <c r="M378" s="142"/>
      <c r="N378" s="143"/>
      <c r="O378" s="143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  <c r="Z378" s="114"/>
      <c r="AA378" s="114"/>
      <c r="AB378" s="114"/>
    </row>
    <row r="379" spans="1:28" ht="15.75" customHeight="1" x14ac:dyDescent="0.3">
      <c r="A379" s="114"/>
      <c r="B379" s="114"/>
      <c r="C379" s="114"/>
      <c r="D379" s="114"/>
      <c r="E379" s="114"/>
      <c r="F379" s="114"/>
      <c r="G379" s="114"/>
      <c r="H379" s="223"/>
      <c r="I379" s="114"/>
      <c r="J379" s="142"/>
      <c r="K379" s="142"/>
      <c r="L379" s="142"/>
      <c r="M379" s="142"/>
      <c r="N379" s="143"/>
      <c r="O379" s="143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  <c r="Z379" s="114"/>
      <c r="AA379" s="114"/>
      <c r="AB379" s="114"/>
    </row>
    <row r="380" spans="1:28" ht="15.75" customHeight="1" x14ac:dyDescent="0.3">
      <c r="A380" s="114"/>
      <c r="B380" s="114"/>
      <c r="C380" s="114"/>
      <c r="D380" s="114"/>
      <c r="E380" s="114"/>
      <c r="F380" s="114"/>
      <c r="G380" s="114"/>
      <c r="H380" s="223"/>
      <c r="I380" s="114"/>
      <c r="J380" s="142"/>
      <c r="K380" s="142"/>
      <c r="L380" s="142"/>
      <c r="M380" s="142"/>
      <c r="N380" s="143"/>
      <c r="O380" s="143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  <c r="AA380" s="114"/>
      <c r="AB380" s="114"/>
    </row>
    <row r="381" spans="1:28" ht="15.75" customHeight="1" x14ac:dyDescent="0.3">
      <c r="A381" s="114"/>
      <c r="B381" s="114"/>
      <c r="C381" s="114"/>
      <c r="D381" s="114"/>
      <c r="E381" s="114"/>
      <c r="F381" s="114"/>
      <c r="G381" s="114"/>
      <c r="H381" s="223"/>
      <c r="I381" s="114"/>
      <c r="J381" s="142"/>
      <c r="K381" s="142"/>
      <c r="L381" s="142"/>
      <c r="M381" s="142"/>
      <c r="N381" s="143"/>
      <c r="O381" s="143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4"/>
      <c r="AA381" s="114"/>
      <c r="AB381" s="114"/>
    </row>
    <row r="382" spans="1:28" ht="15.75" customHeight="1" x14ac:dyDescent="0.3">
      <c r="A382" s="114"/>
      <c r="B382" s="114"/>
      <c r="C382" s="114"/>
      <c r="D382" s="114"/>
      <c r="E382" s="114"/>
      <c r="F382" s="114"/>
      <c r="G382" s="114"/>
      <c r="H382" s="223"/>
      <c r="I382" s="114"/>
      <c r="J382" s="142"/>
      <c r="K382" s="142"/>
      <c r="L382" s="142"/>
      <c r="M382" s="142"/>
      <c r="N382" s="143"/>
      <c r="O382" s="143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  <c r="Z382" s="114"/>
      <c r="AA382" s="114"/>
      <c r="AB382" s="114"/>
    </row>
    <row r="383" spans="1:28" ht="15.75" customHeight="1" x14ac:dyDescent="0.3">
      <c r="A383" s="114"/>
      <c r="B383" s="114"/>
      <c r="C383" s="114"/>
      <c r="D383" s="114"/>
      <c r="E383" s="114"/>
      <c r="F383" s="114"/>
      <c r="G383" s="114"/>
      <c r="H383" s="223"/>
      <c r="I383" s="114"/>
      <c r="J383" s="142"/>
      <c r="K383" s="142"/>
      <c r="L383" s="142"/>
      <c r="M383" s="142"/>
      <c r="N383" s="143"/>
      <c r="O383" s="143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  <c r="Z383" s="114"/>
      <c r="AA383" s="114"/>
      <c r="AB383" s="114"/>
    </row>
    <row r="384" spans="1:28" ht="15.75" customHeight="1" x14ac:dyDescent="0.3">
      <c r="A384" s="114"/>
      <c r="B384" s="114"/>
      <c r="C384" s="114"/>
      <c r="D384" s="114"/>
      <c r="E384" s="114"/>
      <c r="F384" s="114"/>
      <c r="G384" s="114"/>
      <c r="H384" s="223"/>
      <c r="I384" s="114"/>
      <c r="J384" s="142"/>
      <c r="K384" s="142"/>
      <c r="L384" s="142"/>
      <c r="M384" s="142"/>
      <c r="N384" s="143"/>
      <c r="O384" s="143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  <c r="Z384" s="114"/>
      <c r="AA384" s="114"/>
      <c r="AB384" s="114"/>
    </row>
    <row r="385" spans="1:28" ht="15.75" customHeight="1" x14ac:dyDescent="0.3">
      <c r="A385" s="114"/>
      <c r="B385" s="114"/>
      <c r="C385" s="114"/>
      <c r="D385" s="114"/>
      <c r="E385" s="114"/>
      <c r="F385" s="114"/>
      <c r="G385" s="114"/>
      <c r="H385" s="223"/>
      <c r="I385" s="114"/>
      <c r="J385" s="142"/>
      <c r="K385" s="142"/>
      <c r="L385" s="142"/>
      <c r="M385" s="142"/>
      <c r="N385" s="143"/>
      <c r="O385" s="143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  <c r="AA385" s="114"/>
      <c r="AB385" s="114"/>
    </row>
    <row r="386" spans="1:28" ht="15.75" customHeight="1" x14ac:dyDescent="0.3">
      <c r="A386" s="114"/>
      <c r="B386" s="114"/>
      <c r="C386" s="114"/>
      <c r="D386" s="114"/>
      <c r="E386" s="114"/>
      <c r="F386" s="114"/>
      <c r="G386" s="114"/>
      <c r="H386" s="223"/>
      <c r="I386" s="114"/>
      <c r="J386" s="142"/>
      <c r="K386" s="142"/>
      <c r="L386" s="142"/>
      <c r="M386" s="142"/>
      <c r="N386" s="143"/>
      <c r="O386" s="143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  <c r="AA386" s="114"/>
      <c r="AB386" s="114"/>
    </row>
    <row r="387" spans="1:28" ht="15.75" customHeight="1" x14ac:dyDescent="0.3">
      <c r="A387" s="114"/>
      <c r="B387" s="114"/>
      <c r="C387" s="114"/>
      <c r="D387" s="114"/>
      <c r="E387" s="114"/>
      <c r="F387" s="114"/>
      <c r="G387" s="114"/>
      <c r="H387" s="223"/>
      <c r="I387" s="114"/>
      <c r="J387" s="142"/>
      <c r="K387" s="142"/>
      <c r="L387" s="142"/>
      <c r="M387" s="142"/>
      <c r="N387" s="143"/>
      <c r="O387" s="143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  <c r="AA387" s="114"/>
      <c r="AB387" s="114"/>
    </row>
    <row r="388" spans="1:28" ht="15.75" customHeight="1" x14ac:dyDescent="0.3">
      <c r="A388" s="114"/>
      <c r="B388" s="114"/>
      <c r="C388" s="114"/>
      <c r="D388" s="114"/>
      <c r="E388" s="114"/>
      <c r="F388" s="114"/>
      <c r="G388" s="114"/>
      <c r="H388" s="223"/>
      <c r="I388" s="114"/>
      <c r="J388" s="142"/>
      <c r="K388" s="142"/>
      <c r="L388" s="142"/>
      <c r="M388" s="142"/>
      <c r="N388" s="143"/>
      <c r="O388" s="143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  <c r="AA388" s="114"/>
      <c r="AB388" s="114"/>
    </row>
    <row r="389" spans="1:28" ht="15.75" customHeight="1" x14ac:dyDescent="0.3">
      <c r="A389" s="114"/>
      <c r="B389" s="114"/>
      <c r="C389" s="114"/>
      <c r="D389" s="114"/>
      <c r="E389" s="114"/>
      <c r="F389" s="114"/>
      <c r="G389" s="114"/>
      <c r="H389" s="223"/>
      <c r="I389" s="114"/>
      <c r="J389" s="142"/>
      <c r="K389" s="142"/>
      <c r="L389" s="142"/>
      <c r="M389" s="142"/>
      <c r="N389" s="143"/>
      <c r="O389" s="143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  <c r="AA389" s="114"/>
      <c r="AB389" s="114"/>
    </row>
    <row r="390" spans="1:28" ht="15.75" customHeight="1" x14ac:dyDescent="0.3">
      <c r="A390" s="114"/>
      <c r="B390" s="114"/>
      <c r="C390" s="114"/>
      <c r="D390" s="114"/>
      <c r="E390" s="114"/>
      <c r="F390" s="114"/>
      <c r="G390" s="114"/>
      <c r="H390" s="223"/>
      <c r="I390" s="114"/>
      <c r="J390" s="142"/>
      <c r="K390" s="142"/>
      <c r="L390" s="142"/>
      <c r="M390" s="142"/>
      <c r="N390" s="143"/>
      <c r="O390" s="143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  <c r="AA390" s="114"/>
      <c r="AB390" s="114"/>
    </row>
    <row r="391" spans="1:28" ht="15.75" customHeight="1" x14ac:dyDescent="0.3">
      <c r="A391" s="114"/>
      <c r="B391" s="114"/>
      <c r="C391" s="114"/>
      <c r="D391" s="114"/>
      <c r="E391" s="114"/>
      <c r="F391" s="114"/>
      <c r="G391" s="114"/>
      <c r="H391" s="223"/>
      <c r="I391" s="114"/>
      <c r="J391" s="142"/>
      <c r="K391" s="142"/>
      <c r="L391" s="142"/>
      <c r="M391" s="142"/>
      <c r="N391" s="143"/>
      <c r="O391" s="143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  <c r="Z391" s="114"/>
      <c r="AA391" s="114"/>
      <c r="AB391" s="114"/>
    </row>
    <row r="392" spans="1:28" ht="15.75" customHeight="1" x14ac:dyDescent="0.3">
      <c r="A392" s="114"/>
      <c r="B392" s="114"/>
      <c r="C392" s="114"/>
      <c r="D392" s="114"/>
      <c r="E392" s="114"/>
      <c r="F392" s="114"/>
      <c r="G392" s="114"/>
      <c r="H392" s="223"/>
      <c r="I392" s="114"/>
      <c r="J392" s="142"/>
      <c r="K392" s="142"/>
      <c r="L392" s="142"/>
      <c r="M392" s="142"/>
      <c r="N392" s="143"/>
      <c r="O392" s="143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  <c r="AA392" s="114"/>
      <c r="AB392" s="114"/>
    </row>
    <row r="393" spans="1:28" ht="15.75" customHeight="1" x14ac:dyDescent="0.3">
      <c r="A393" s="114"/>
      <c r="B393" s="114"/>
      <c r="C393" s="114"/>
      <c r="D393" s="114"/>
      <c r="E393" s="114"/>
      <c r="F393" s="114"/>
      <c r="G393" s="114"/>
      <c r="H393" s="223"/>
      <c r="I393" s="114"/>
      <c r="J393" s="142"/>
      <c r="K393" s="142"/>
      <c r="L393" s="142"/>
      <c r="M393" s="142"/>
      <c r="N393" s="143"/>
      <c r="O393" s="143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  <c r="AA393" s="114"/>
      <c r="AB393" s="114"/>
    </row>
    <row r="394" spans="1:28" ht="15.75" customHeight="1" x14ac:dyDescent="0.3">
      <c r="A394" s="114"/>
      <c r="B394" s="114"/>
      <c r="C394" s="114"/>
      <c r="D394" s="114"/>
      <c r="E394" s="114"/>
      <c r="F394" s="114"/>
      <c r="G394" s="114"/>
      <c r="H394" s="223"/>
      <c r="I394" s="114"/>
      <c r="J394" s="142"/>
      <c r="K394" s="142"/>
      <c r="L394" s="142"/>
      <c r="M394" s="142"/>
      <c r="N394" s="143"/>
      <c r="O394" s="143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  <c r="AA394" s="114"/>
      <c r="AB394" s="114"/>
    </row>
    <row r="395" spans="1:28" ht="15.75" customHeight="1" x14ac:dyDescent="0.3">
      <c r="A395" s="114"/>
      <c r="B395" s="114"/>
      <c r="C395" s="114"/>
      <c r="D395" s="114"/>
      <c r="E395" s="114"/>
      <c r="F395" s="114"/>
      <c r="G395" s="114"/>
      <c r="H395" s="223"/>
      <c r="I395" s="114"/>
      <c r="J395" s="142"/>
      <c r="K395" s="142"/>
      <c r="L395" s="142"/>
      <c r="M395" s="142"/>
      <c r="N395" s="143"/>
      <c r="O395" s="143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  <c r="Z395" s="114"/>
      <c r="AA395" s="114"/>
      <c r="AB395" s="114"/>
    </row>
    <row r="396" spans="1:28" ht="15.75" customHeight="1" x14ac:dyDescent="0.3">
      <c r="A396" s="114"/>
      <c r="B396" s="114"/>
      <c r="C396" s="114"/>
      <c r="D396" s="114"/>
      <c r="E396" s="114"/>
      <c r="F396" s="114"/>
      <c r="G396" s="114"/>
      <c r="H396" s="223"/>
      <c r="I396" s="114"/>
      <c r="J396" s="142"/>
      <c r="K396" s="142"/>
      <c r="L396" s="142"/>
      <c r="M396" s="142"/>
      <c r="N396" s="143"/>
      <c r="O396" s="143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  <c r="AA396" s="114"/>
      <c r="AB396" s="114"/>
    </row>
    <row r="397" spans="1:28" ht="15.75" customHeight="1" x14ac:dyDescent="0.3">
      <c r="A397" s="114"/>
      <c r="B397" s="114"/>
      <c r="C397" s="114"/>
      <c r="D397" s="114"/>
      <c r="E397" s="114"/>
      <c r="F397" s="114"/>
      <c r="G397" s="114"/>
      <c r="H397" s="223"/>
      <c r="I397" s="114"/>
      <c r="J397" s="142"/>
      <c r="K397" s="142"/>
      <c r="L397" s="142"/>
      <c r="M397" s="142"/>
      <c r="N397" s="143"/>
      <c r="O397" s="143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  <c r="AA397" s="114"/>
      <c r="AB397" s="114"/>
    </row>
    <row r="398" spans="1:28" ht="15.75" customHeight="1" x14ac:dyDescent="0.3">
      <c r="A398" s="114"/>
      <c r="B398" s="114"/>
      <c r="C398" s="114"/>
      <c r="D398" s="114"/>
      <c r="E398" s="114"/>
      <c r="F398" s="114"/>
      <c r="G398" s="114"/>
      <c r="H398" s="223"/>
      <c r="I398" s="114"/>
      <c r="J398" s="142"/>
      <c r="K398" s="142"/>
      <c r="L398" s="142"/>
      <c r="M398" s="142"/>
      <c r="N398" s="143"/>
      <c r="O398" s="143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  <c r="Z398" s="114"/>
      <c r="AA398" s="114"/>
      <c r="AB398" s="114"/>
    </row>
    <row r="399" spans="1:28" ht="15.75" customHeight="1" x14ac:dyDescent="0.3">
      <c r="A399" s="114"/>
      <c r="B399" s="114"/>
      <c r="C399" s="114"/>
      <c r="D399" s="114"/>
      <c r="E399" s="114"/>
      <c r="F399" s="114"/>
      <c r="G399" s="114"/>
      <c r="H399" s="223"/>
      <c r="I399" s="114"/>
      <c r="J399" s="142"/>
      <c r="K399" s="142"/>
      <c r="L399" s="142"/>
      <c r="M399" s="142"/>
      <c r="N399" s="143"/>
      <c r="O399" s="143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  <c r="Z399" s="114"/>
      <c r="AA399" s="114"/>
      <c r="AB399" s="114"/>
    </row>
    <row r="400" spans="1:28" ht="15.75" customHeight="1" x14ac:dyDescent="0.3">
      <c r="A400" s="114"/>
      <c r="B400" s="114"/>
      <c r="C400" s="114"/>
      <c r="D400" s="114"/>
      <c r="E400" s="114"/>
      <c r="F400" s="114"/>
      <c r="G400" s="114"/>
      <c r="H400" s="223"/>
      <c r="I400" s="114"/>
      <c r="J400" s="142"/>
      <c r="K400" s="142"/>
      <c r="L400" s="142"/>
      <c r="M400" s="142"/>
      <c r="N400" s="143"/>
      <c r="O400" s="143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  <c r="Z400" s="114"/>
      <c r="AA400" s="114"/>
      <c r="AB400" s="114"/>
    </row>
    <row r="401" spans="1:28" ht="15.75" customHeight="1" x14ac:dyDescent="0.3">
      <c r="A401" s="114"/>
      <c r="B401" s="114"/>
      <c r="C401" s="114"/>
      <c r="D401" s="114"/>
      <c r="E401" s="114"/>
      <c r="F401" s="114"/>
      <c r="G401" s="114"/>
      <c r="H401" s="223"/>
      <c r="I401" s="114"/>
      <c r="J401" s="142"/>
      <c r="K401" s="142"/>
      <c r="L401" s="142"/>
      <c r="M401" s="142"/>
      <c r="N401" s="143"/>
      <c r="O401" s="143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  <c r="Z401" s="114"/>
      <c r="AA401" s="114"/>
      <c r="AB401" s="114"/>
    </row>
    <row r="402" spans="1:28" ht="15.75" customHeight="1" x14ac:dyDescent="0.3">
      <c r="A402" s="114"/>
      <c r="B402" s="114"/>
      <c r="C402" s="114"/>
      <c r="D402" s="114"/>
      <c r="E402" s="114"/>
      <c r="F402" s="114"/>
      <c r="G402" s="114"/>
      <c r="H402" s="223"/>
      <c r="I402" s="114"/>
      <c r="J402" s="142"/>
      <c r="K402" s="142"/>
      <c r="L402" s="142"/>
      <c r="M402" s="142"/>
      <c r="N402" s="143"/>
      <c r="O402" s="143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  <c r="Z402" s="114"/>
      <c r="AA402" s="114"/>
      <c r="AB402" s="114"/>
    </row>
    <row r="403" spans="1:28" ht="15.75" customHeight="1" x14ac:dyDescent="0.3">
      <c r="A403" s="114"/>
      <c r="B403" s="114"/>
      <c r="C403" s="114"/>
      <c r="D403" s="114"/>
      <c r="E403" s="114"/>
      <c r="F403" s="114"/>
      <c r="G403" s="114"/>
      <c r="H403" s="223"/>
      <c r="I403" s="114"/>
      <c r="J403" s="142"/>
      <c r="K403" s="142"/>
      <c r="L403" s="142"/>
      <c r="M403" s="142"/>
      <c r="N403" s="143"/>
      <c r="O403" s="143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  <c r="AA403" s="114"/>
      <c r="AB403" s="114"/>
    </row>
    <row r="404" spans="1:28" ht="15.75" customHeight="1" x14ac:dyDescent="0.3">
      <c r="A404" s="114"/>
      <c r="B404" s="114"/>
      <c r="C404" s="114"/>
      <c r="D404" s="114"/>
      <c r="E404" s="114"/>
      <c r="F404" s="114"/>
      <c r="G404" s="114"/>
      <c r="H404" s="223"/>
      <c r="I404" s="114"/>
      <c r="J404" s="142"/>
      <c r="K404" s="142"/>
      <c r="L404" s="142"/>
      <c r="M404" s="142"/>
      <c r="N404" s="143"/>
      <c r="O404" s="143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  <c r="AA404" s="114"/>
      <c r="AB404" s="114"/>
    </row>
    <row r="405" spans="1:28" ht="15.75" customHeight="1" x14ac:dyDescent="0.3">
      <c r="A405" s="114"/>
      <c r="B405" s="114"/>
      <c r="C405" s="114"/>
      <c r="D405" s="114"/>
      <c r="E405" s="114"/>
      <c r="F405" s="114"/>
      <c r="G405" s="114"/>
      <c r="H405" s="223"/>
      <c r="I405" s="114"/>
      <c r="J405" s="142"/>
      <c r="K405" s="142"/>
      <c r="L405" s="142"/>
      <c r="M405" s="142"/>
      <c r="N405" s="143"/>
      <c r="O405" s="143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  <c r="Z405" s="114"/>
      <c r="AA405" s="114"/>
      <c r="AB405" s="114"/>
    </row>
    <row r="406" spans="1:28" ht="15.75" customHeight="1" x14ac:dyDescent="0.3">
      <c r="A406" s="114"/>
      <c r="B406" s="114"/>
      <c r="C406" s="114"/>
      <c r="D406" s="114"/>
      <c r="E406" s="114"/>
      <c r="F406" s="114"/>
      <c r="G406" s="114"/>
      <c r="H406" s="223"/>
      <c r="I406" s="114"/>
      <c r="J406" s="142"/>
      <c r="K406" s="142"/>
      <c r="L406" s="142"/>
      <c r="M406" s="142"/>
      <c r="N406" s="143"/>
      <c r="O406" s="143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  <c r="Z406" s="114"/>
      <c r="AA406" s="114"/>
      <c r="AB406" s="114"/>
    </row>
    <row r="407" spans="1:28" ht="15.75" customHeight="1" x14ac:dyDescent="0.3">
      <c r="A407" s="114"/>
      <c r="B407" s="114"/>
      <c r="C407" s="114"/>
      <c r="D407" s="114"/>
      <c r="E407" s="114"/>
      <c r="F407" s="114"/>
      <c r="G407" s="114"/>
      <c r="H407" s="223"/>
      <c r="I407" s="114"/>
      <c r="J407" s="142"/>
      <c r="K407" s="142"/>
      <c r="L407" s="142"/>
      <c r="M407" s="142"/>
      <c r="N407" s="143"/>
      <c r="O407" s="143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  <c r="Z407" s="114"/>
      <c r="AA407" s="114"/>
      <c r="AB407" s="114"/>
    </row>
    <row r="408" spans="1:28" ht="15.75" customHeight="1" x14ac:dyDescent="0.3">
      <c r="A408" s="114"/>
      <c r="B408" s="114"/>
      <c r="C408" s="114"/>
      <c r="D408" s="114"/>
      <c r="E408" s="114"/>
      <c r="F408" s="114"/>
      <c r="G408" s="114"/>
      <c r="H408" s="223"/>
      <c r="I408" s="114"/>
      <c r="J408" s="142"/>
      <c r="K408" s="142"/>
      <c r="L408" s="142"/>
      <c r="M408" s="142"/>
      <c r="N408" s="143"/>
      <c r="O408" s="143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  <c r="AA408" s="114"/>
      <c r="AB408" s="114"/>
    </row>
    <row r="409" spans="1:28" ht="15.75" customHeight="1" x14ac:dyDescent="0.3">
      <c r="A409" s="114"/>
      <c r="B409" s="114"/>
      <c r="C409" s="114"/>
      <c r="D409" s="114"/>
      <c r="E409" s="114"/>
      <c r="F409" s="114"/>
      <c r="G409" s="114"/>
      <c r="H409" s="223"/>
      <c r="I409" s="114"/>
      <c r="J409" s="142"/>
      <c r="K409" s="142"/>
      <c r="L409" s="142"/>
      <c r="M409" s="142"/>
      <c r="N409" s="143"/>
      <c r="O409" s="143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  <c r="AA409" s="114"/>
      <c r="AB409" s="114"/>
    </row>
    <row r="410" spans="1:28" ht="15.75" customHeight="1" x14ac:dyDescent="0.3">
      <c r="A410" s="114"/>
      <c r="B410" s="114"/>
      <c r="C410" s="114"/>
      <c r="D410" s="114"/>
      <c r="E410" s="114"/>
      <c r="F410" s="114"/>
      <c r="G410" s="114"/>
      <c r="H410" s="223"/>
      <c r="I410" s="114"/>
      <c r="J410" s="142"/>
      <c r="K410" s="142"/>
      <c r="L410" s="142"/>
      <c r="M410" s="142"/>
      <c r="N410" s="143"/>
      <c r="O410" s="143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  <c r="Z410" s="114"/>
      <c r="AA410" s="114"/>
      <c r="AB410" s="114"/>
    </row>
    <row r="411" spans="1:28" ht="15.75" customHeight="1" x14ac:dyDescent="0.3">
      <c r="A411" s="114"/>
      <c r="B411" s="114"/>
      <c r="C411" s="114"/>
      <c r="D411" s="114"/>
      <c r="E411" s="114"/>
      <c r="F411" s="114"/>
      <c r="G411" s="114"/>
      <c r="H411" s="223"/>
      <c r="I411" s="114"/>
      <c r="J411" s="142"/>
      <c r="K411" s="142"/>
      <c r="L411" s="142"/>
      <c r="M411" s="142"/>
      <c r="N411" s="143"/>
      <c r="O411" s="143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  <c r="AA411" s="114"/>
      <c r="AB411" s="114"/>
    </row>
    <row r="412" spans="1:28" ht="15.75" customHeight="1" x14ac:dyDescent="0.3">
      <c r="A412" s="114"/>
      <c r="B412" s="114"/>
      <c r="C412" s="114"/>
      <c r="D412" s="114"/>
      <c r="E412" s="114"/>
      <c r="F412" s="114"/>
      <c r="G412" s="114"/>
      <c r="H412" s="223"/>
      <c r="I412" s="114"/>
      <c r="J412" s="142"/>
      <c r="K412" s="142"/>
      <c r="L412" s="142"/>
      <c r="M412" s="142"/>
      <c r="N412" s="143"/>
      <c r="O412" s="143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  <c r="AA412" s="114"/>
      <c r="AB412" s="114"/>
    </row>
    <row r="413" spans="1:28" ht="15.75" customHeight="1" x14ac:dyDescent="0.3">
      <c r="A413" s="114"/>
      <c r="B413" s="114"/>
      <c r="C413" s="114"/>
      <c r="D413" s="114"/>
      <c r="E413" s="114"/>
      <c r="F413" s="114"/>
      <c r="G413" s="114"/>
      <c r="H413" s="223"/>
      <c r="I413" s="114"/>
      <c r="J413" s="142"/>
      <c r="K413" s="142"/>
      <c r="L413" s="142"/>
      <c r="M413" s="142"/>
      <c r="N413" s="143"/>
      <c r="O413" s="143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  <c r="AA413" s="114"/>
      <c r="AB413" s="114"/>
    </row>
    <row r="414" spans="1:28" ht="15.75" customHeight="1" x14ac:dyDescent="0.3">
      <c r="A414" s="114"/>
      <c r="B414" s="114"/>
      <c r="C414" s="114"/>
      <c r="D414" s="114"/>
      <c r="E414" s="114"/>
      <c r="F414" s="114"/>
      <c r="G414" s="114"/>
      <c r="H414" s="223"/>
      <c r="I414" s="114"/>
      <c r="J414" s="142"/>
      <c r="K414" s="142"/>
      <c r="L414" s="142"/>
      <c r="M414" s="142"/>
      <c r="N414" s="143"/>
      <c r="O414" s="143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  <c r="Z414" s="114"/>
      <c r="AA414" s="114"/>
      <c r="AB414" s="114"/>
    </row>
    <row r="415" spans="1:28" ht="15.75" customHeight="1" x14ac:dyDescent="0.3">
      <c r="A415" s="114"/>
      <c r="B415" s="114"/>
      <c r="C415" s="114"/>
      <c r="D415" s="114"/>
      <c r="E415" s="114"/>
      <c r="F415" s="114"/>
      <c r="G415" s="114"/>
      <c r="H415" s="223"/>
      <c r="I415" s="114"/>
      <c r="J415" s="142"/>
      <c r="K415" s="142"/>
      <c r="L415" s="142"/>
      <c r="M415" s="142"/>
      <c r="N415" s="143"/>
      <c r="O415" s="143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  <c r="AA415" s="114"/>
      <c r="AB415" s="114"/>
    </row>
    <row r="416" spans="1:28" ht="15.75" customHeight="1" x14ac:dyDescent="0.3">
      <c r="A416" s="114"/>
      <c r="B416" s="114"/>
      <c r="C416" s="114"/>
      <c r="D416" s="114"/>
      <c r="E416" s="114"/>
      <c r="F416" s="114"/>
      <c r="G416" s="114"/>
      <c r="H416" s="223"/>
      <c r="I416" s="114"/>
      <c r="J416" s="142"/>
      <c r="K416" s="142"/>
      <c r="L416" s="142"/>
      <c r="M416" s="142"/>
      <c r="N416" s="143"/>
      <c r="O416" s="143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  <c r="AA416" s="114"/>
      <c r="AB416" s="114"/>
    </row>
    <row r="417" spans="1:28" ht="15.75" customHeight="1" x14ac:dyDescent="0.3">
      <c r="A417" s="114"/>
      <c r="B417" s="114"/>
      <c r="C417" s="114"/>
      <c r="D417" s="114"/>
      <c r="E417" s="114"/>
      <c r="F417" s="114"/>
      <c r="G417" s="114"/>
      <c r="H417" s="223"/>
      <c r="I417" s="114"/>
      <c r="J417" s="142"/>
      <c r="K417" s="142"/>
      <c r="L417" s="142"/>
      <c r="M417" s="142"/>
      <c r="N417" s="143"/>
      <c r="O417" s="143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  <c r="Z417" s="114"/>
      <c r="AA417" s="114"/>
      <c r="AB417" s="114"/>
    </row>
    <row r="418" spans="1:28" ht="15.75" customHeight="1" x14ac:dyDescent="0.3">
      <c r="A418" s="114"/>
      <c r="B418" s="114"/>
      <c r="C418" s="114"/>
      <c r="D418" s="114"/>
      <c r="E418" s="114"/>
      <c r="F418" s="114"/>
      <c r="G418" s="114"/>
      <c r="H418" s="223"/>
      <c r="I418" s="114"/>
      <c r="J418" s="142"/>
      <c r="K418" s="142"/>
      <c r="L418" s="142"/>
      <c r="M418" s="142"/>
      <c r="N418" s="143"/>
      <c r="O418" s="143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  <c r="Z418" s="114"/>
      <c r="AA418" s="114"/>
      <c r="AB418" s="114"/>
    </row>
    <row r="419" spans="1:28" ht="15.75" customHeight="1" x14ac:dyDescent="0.3">
      <c r="A419" s="114"/>
      <c r="B419" s="114"/>
      <c r="C419" s="114"/>
      <c r="D419" s="114"/>
      <c r="E419" s="114"/>
      <c r="F419" s="114"/>
      <c r="G419" s="114"/>
      <c r="H419" s="223"/>
      <c r="I419" s="114"/>
      <c r="J419" s="142"/>
      <c r="K419" s="142"/>
      <c r="L419" s="142"/>
      <c r="M419" s="142"/>
      <c r="N419" s="143"/>
      <c r="O419" s="143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  <c r="AA419" s="114"/>
      <c r="AB419" s="114"/>
    </row>
    <row r="420" spans="1:28" ht="15.75" customHeight="1" x14ac:dyDescent="0.3">
      <c r="A420" s="114"/>
      <c r="B420" s="114"/>
      <c r="C420" s="114"/>
      <c r="D420" s="114"/>
      <c r="E420" s="114"/>
      <c r="F420" s="114"/>
      <c r="G420" s="114"/>
      <c r="H420" s="223"/>
      <c r="I420" s="114"/>
      <c r="J420" s="142"/>
      <c r="K420" s="142"/>
      <c r="L420" s="142"/>
      <c r="M420" s="142"/>
      <c r="N420" s="143"/>
      <c r="O420" s="143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  <c r="AA420" s="114"/>
      <c r="AB420" s="114"/>
    </row>
    <row r="421" spans="1:28" ht="15.75" customHeight="1" x14ac:dyDescent="0.3">
      <c r="A421" s="114"/>
      <c r="B421" s="114"/>
      <c r="C421" s="114"/>
      <c r="D421" s="114"/>
      <c r="E421" s="114"/>
      <c r="F421" s="114"/>
      <c r="G421" s="114"/>
      <c r="H421" s="223"/>
      <c r="I421" s="114"/>
      <c r="J421" s="142"/>
      <c r="K421" s="142"/>
      <c r="L421" s="142"/>
      <c r="M421" s="142"/>
      <c r="N421" s="143"/>
      <c r="O421" s="143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  <c r="Z421" s="114"/>
      <c r="AA421" s="114"/>
      <c r="AB421" s="114"/>
    </row>
    <row r="422" spans="1:28" ht="15.75" customHeight="1" x14ac:dyDescent="0.3">
      <c r="A422" s="114"/>
      <c r="B422" s="114"/>
      <c r="C422" s="114"/>
      <c r="D422" s="114"/>
      <c r="E422" s="114"/>
      <c r="F422" s="114"/>
      <c r="G422" s="114"/>
      <c r="H422" s="223"/>
      <c r="I422" s="114"/>
      <c r="J422" s="142"/>
      <c r="K422" s="142"/>
      <c r="L422" s="142"/>
      <c r="M422" s="142"/>
      <c r="N422" s="143"/>
      <c r="O422" s="143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  <c r="AA422" s="114"/>
      <c r="AB422" s="114"/>
    </row>
    <row r="423" spans="1:28" ht="15.75" customHeight="1" x14ac:dyDescent="0.3">
      <c r="A423" s="114"/>
      <c r="B423" s="114"/>
      <c r="C423" s="114"/>
      <c r="D423" s="114"/>
      <c r="E423" s="114"/>
      <c r="F423" s="114"/>
      <c r="G423" s="114"/>
      <c r="H423" s="223"/>
      <c r="I423" s="114"/>
      <c r="J423" s="142"/>
      <c r="K423" s="142"/>
      <c r="L423" s="142"/>
      <c r="M423" s="142"/>
      <c r="N423" s="143"/>
      <c r="O423" s="143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  <c r="AA423" s="114"/>
      <c r="AB423" s="114"/>
    </row>
    <row r="424" spans="1:28" ht="15.75" customHeight="1" x14ac:dyDescent="0.3">
      <c r="A424" s="114"/>
      <c r="B424" s="114"/>
      <c r="C424" s="114"/>
      <c r="D424" s="114"/>
      <c r="E424" s="114"/>
      <c r="F424" s="114"/>
      <c r="G424" s="114"/>
      <c r="H424" s="223"/>
      <c r="I424" s="114"/>
      <c r="J424" s="142"/>
      <c r="K424" s="142"/>
      <c r="L424" s="142"/>
      <c r="M424" s="142"/>
      <c r="N424" s="143"/>
      <c r="O424" s="143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  <c r="AA424" s="114"/>
      <c r="AB424" s="114"/>
    </row>
    <row r="425" spans="1:28" ht="15.75" customHeight="1" x14ac:dyDescent="0.3">
      <c r="A425" s="114"/>
      <c r="B425" s="114"/>
      <c r="C425" s="114"/>
      <c r="D425" s="114"/>
      <c r="E425" s="114"/>
      <c r="F425" s="114"/>
      <c r="G425" s="114"/>
      <c r="H425" s="223"/>
      <c r="I425" s="114"/>
      <c r="J425" s="142"/>
      <c r="K425" s="142"/>
      <c r="L425" s="142"/>
      <c r="M425" s="142"/>
      <c r="N425" s="143"/>
      <c r="O425" s="143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  <c r="AA425" s="114"/>
      <c r="AB425" s="114"/>
    </row>
    <row r="426" spans="1:28" ht="15.75" customHeight="1" x14ac:dyDescent="0.3">
      <c r="A426" s="114"/>
      <c r="B426" s="114"/>
      <c r="C426" s="114"/>
      <c r="D426" s="114"/>
      <c r="E426" s="114"/>
      <c r="F426" s="114"/>
      <c r="G426" s="114"/>
      <c r="H426" s="223"/>
      <c r="I426" s="114"/>
      <c r="J426" s="142"/>
      <c r="K426" s="142"/>
      <c r="L426" s="142"/>
      <c r="M426" s="142"/>
      <c r="N426" s="143"/>
      <c r="O426" s="143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  <c r="AA426" s="114"/>
      <c r="AB426" s="114"/>
    </row>
    <row r="427" spans="1:28" ht="15.75" customHeight="1" x14ac:dyDescent="0.3">
      <c r="A427" s="114"/>
      <c r="B427" s="114"/>
      <c r="C427" s="114"/>
      <c r="D427" s="114"/>
      <c r="E427" s="114"/>
      <c r="F427" s="114"/>
      <c r="G427" s="114"/>
      <c r="H427" s="223"/>
      <c r="I427" s="114"/>
      <c r="J427" s="142"/>
      <c r="K427" s="142"/>
      <c r="L427" s="142"/>
      <c r="M427" s="142"/>
      <c r="N427" s="143"/>
      <c r="O427" s="143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  <c r="AA427" s="114"/>
      <c r="AB427" s="114"/>
    </row>
    <row r="428" spans="1:28" ht="15.75" customHeight="1" x14ac:dyDescent="0.3">
      <c r="A428" s="114"/>
      <c r="B428" s="114"/>
      <c r="C428" s="114"/>
      <c r="D428" s="114"/>
      <c r="E428" s="114"/>
      <c r="F428" s="114"/>
      <c r="G428" s="114"/>
      <c r="H428" s="223"/>
      <c r="I428" s="114"/>
      <c r="J428" s="142"/>
      <c r="K428" s="142"/>
      <c r="L428" s="142"/>
      <c r="M428" s="142"/>
      <c r="N428" s="143"/>
      <c r="O428" s="143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  <c r="Z428" s="114"/>
      <c r="AA428" s="114"/>
      <c r="AB428" s="114"/>
    </row>
    <row r="429" spans="1:28" ht="15.75" customHeight="1" x14ac:dyDescent="0.3">
      <c r="A429" s="114"/>
      <c r="B429" s="114"/>
      <c r="C429" s="114"/>
      <c r="D429" s="114"/>
      <c r="E429" s="114"/>
      <c r="F429" s="114"/>
      <c r="G429" s="114"/>
      <c r="H429" s="223"/>
      <c r="I429" s="114"/>
      <c r="J429" s="142"/>
      <c r="K429" s="142"/>
      <c r="L429" s="142"/>
      <c r="M429" s="142"/>
      <c r="N429" s="143"/>
      <c r="O429" s="143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  <c r="AA429" s="114"/>
      <c r="AB429" s="114"/>
    </row>
    <row r="430" spans="1:28" ht="15.75" customHeight="1" x14ac:dyDescent="0.3">
      <c r="A430" s="114"/>
      <c r="B430" s="114"/>
      <c r="C430" s="114"/>
      <c r="D430" s="114"/>
      <c r="E430" s="114"/>
      <c r="F430" s="114"/>
      <c r="G430" s="114"/>
      <c r="H430" s="223"/>
      <c r="I430" s="114"/>
      <c r="J430" s="142"/>
      <c r="K430" s="142"/>
      <c r="L430" s="142"/>
      <c r="M430" s="142"/>
      <c r="N430" s="143"/>
      <c r="O430" s="143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  <c r="Z430" s="114"/>
      <c r="AA430" s="114"/>
      <c r="AB430" s="114"/>
    </row>
    <row r="431" spans="1:28" ht="15.75" customHeight="1" x14ac:dyDescent="0.3">
      <c r="A431" s="114"/>
      <c r="B431" s="114"/>
      <c r="C431" s="114"/>
      <c r="D431" s="114"/>
      <c r="E431" s="114"/>
      <c r="F431" s="114"/>
      <c r="G431" s="114"/>
      <c r="H431" s="223"/>
      <c r="I431" s="114"/>
      <c r="J431" s="142"/>
      <c r="K431" s="142"/>
      <c r="L431" s="142"/>
      <c r="M431" s="142"/>
      <c r="N431" s="143"/>
      <c r="O431" s="143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  <c r="Z431" s="114"/>
      <c r="AA431" s="114"/>
      <c r="AB431" s="114"/>
    </row>
    <row r="432" spans="1:28" ht="15.75" customHeight="1" x14ac:dyDescent="0.3">
      <c r="A432" s="114"/>
      <c r="B432" s="114"/>
      <c r="C432" s="114"/>
      <c r="D432" s="114"/>
      <c r="E432" s="114"/>
      <c r="F432" s="114"/>
      <c r="G432" s="114"/>
      <c r="H432" s="223"/>
      <c r="I432" s="114"/>
      <c r="J432" s="142"/>
      <c r="K432" s="142"/>
      <c r="L432" s="142"/>
      <c r="M432" s="142"/>
      <c r="N432" s="143"/>
      <c r="O432" s="143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  <c r="AA432" s="114"/>
      <c r="AB432" s="114"/>
    </row>
    <row r="433" spans="1:28" ht="15.75" customHeight="1" x14ac:dyDescent="0.3">
      <c r="A433" s="114"/>
      <c r="B433" s="114"/>
      <c r="C433" s="114"/>
      <c r="D433" s="114"/>
      <c r="E433" s="114"/>
      <c r="F433" s="114"/>
      <c r="G433" s="114"/>
      <c r="H433" s="223"/>
      <c r="I433" s="114"/>
      <c r="J433" s="142"/>
      <c r="K433" s="142"/>
      <c r="L433" s="142"/>
      <c r="M433" s="142"/>
      <c r="N433" s="143"/>
      <c r="O433" s="143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4"/>
      <c r="AA433" s="114"/>
      <c r="AB433" s="114"/>
    </row>
    <row r="434" spans="1:28" ht="15.75" customHeight="1" x14ac:dyDescent="0.3">
      <c r="A434" s="114"/>
      <c r="B434" s="114"/>
      <c r="C434" s="114"/>
      <c r="D434" s="114"/>
      <c r="E434" s="114"/>
      <c r="F434" s="114"/>
      <c r="G434" s="114"/>
      <c r="H434" s="223"/>
      <c r="I434" s="114"/>
      <c r="J434" s="142"/>
      <c r="K434" s="142"/>
      <c r="L434" s="142"/>
      <c r="M434" s="142"/>
      <c r="N434" s="143"/>
      <c r="O434" s="143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  <c r="Z434" s="114"/>
      <c r="AA434" s="114"/>
      <c r="AB434" s="114"/>
    </row>
    <row r="435" spans="1:28" ht="15.75" customHeight="1" x14ac:dyDescent="0.3">
      <c r="A435" s="114"/>
      <c r="B435" s="114"/>
      <c r="C435" s="114"/>
      <c r="D435" s="114"/>
      <c r="E435" s="114"/>
      <c r="F435" s="114"/>
      <c r="G435" s="114"/>
      <c r="H435" s="223"/>
      <c r="I435" s="114"/>
      <c r="J435" s="142"/>
      <c r="K435" s="142"/>
      <c r="L435" s="142"/>
      <c r="M435" s="142"/>
      <c r="N435" s="143"/>
      <c r="O435" s="143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  <c r="AA435" s="114"/>
      <c r="AB435" s="114"/>
    </row>
    <row r="436" spans="1:28" ht="15.75" customHeight="1" x14ac:dyDescent="0.3">
      <c r="A436" s="114"/>
      <c r="B436" s="114"/>
      <c r="C436" s="114"/>
      <c r="D436" s="114"/>
      <c r="E436" s="114"/>
      <c r="F436" s="114"/>
      <c r="G436" s="114"/>
      <c r="H436" s="223"/>
      <c r="I436" s="114"/>
      <c r="J436" s="142"/>
      <c r="K436" s="142"/>
      <c r="L436" s="142"/>
      <c r="M436" s="142"/>
      <c r="N436" s="143"/>
      <c r="O436" s="143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  <c r="Z436" s="114"/>
      <c r="AA436" s="114"/>
      <c r="AB436" s="114"/>
    </row>
    <row r="437" spans="1:28" ht="15.75" customHeight="1" x14ac:dyDescent="0.3">
      <c r="A437" s="114"/>
      <c r="B437" s="114"/>
      <c r="C437" s="114"/>
      <c r="D437" s="114"/>
      <c r="E437" s="114"/>
      <c r="F437" s="114"/>
      <c r="G437" s="114"/>
      <c r="H437" s="223"/>
      <c r="I437" s="114"/>
      <c r="J437" s="142"/>
      <c r="K437" s="142"/>
      <c r="L437" s="142"/>
      <c r="M437" s="142"/>
      <c r="N437" s="143"/>
      <c r="O437" s="143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  <c r="Z437" s="114"/>
      <c r="AA437" s="114"/>
      <c r="AB437" s="114"/>
    </row>
    <row r="438" spans="1:28" ht="15.75" customHeight="1" x14ac:dyDescent="0.3">
      <c r="A438" s="114"/>
      <c r="B438" s="114"/>
      <c r="C438" s="114"/>
      <c r="D438" s="114"/>
      <c r="E438" s="114"/>
      <c r="F438" s="114"/>
      <c r="G438" s="114"/>
      <c r="H438" s="223"/>
      <c r="I438" s="114"/>
      <c r="J438" s="142"/>
      <c r="K438" s="142"/>
      <c r="L438" s="142"/>
      <c r="M438" s="142"/>
      <c r="N438" s="143"/>
      <c r="O438" s="143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  <c r="Z438" s="114"/>
      <c r="AA438" s="114"/>
      <c r="AB438" s="114"/>
    </row>
    <row r="439" spans="1:28" ht="15.75" customHeight="1" x14ac:dyDescent="0.3">
      <c r="A439" s="114"/>
      <c r="B439" s="114"/>
      <c r="C439" s="114"/>
      <c r="D439" s="114"/>
      <c r="E439" s="114"/>
      <c r="F439" s="114"/>
      <c r="G439" s="114"/>
      <c r="H439" s="223"/>
      <c r="I439" s="114"/>
      <c r="J439" s="142"/>
      <c r="K439" s="142"/>
      <c r="L439" s="142"/>
      <c r="M439" s="142"/>
      <c r="N439" s="143"/>
      <c r="O439" s="143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  <c r="AA439" s="114"/>
      <c r="AB439" s="114"/>
    </row>
    <row r="440" spans="1:28" ht="15.75" customHeight="1" x14ac:dyDescent="0.3">
      <c r="A440" s="114"/>
      <c r="B440" s="114"/>
      <c r="C440" s="114"/>
      <c r="D440" s="114"/>
      <c r="E440" s="114"/>
      <c r="F440" s="114"/>
      <c r="G440" s="114"/>
      <c r="H440" s="223"/>
      <c r="I440" s="114"/>
      <c r="J440" s="142"/>
      <c r="K440" s="142"/>
      <c r="L440" s="142"/>
      <c r="M440" s="142"/>
      <c r="N440" s="143"/>
      <c r="O440" s="143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  <c r="Z440" s="114"/>
      <c r="AA440" s="114"/>
      <c r="AB440" s="114"/>
    </row>
    <row r="441" spans="1:28" ht="15.75" customHeight="1" x14ac:dyDescent="0.3">
      <c r="A441" s="114"/>
      <c r="B441" s="114"/>
      <c r="C441" s="114"/>
      <c r="D441" s="114"/>
      <c r="E441" s="114"/>
      <c r="F441" s="114"/>
      <c r="G441" s="114"/>
      <c r="H441" s="223"/>
      <c r="I441" s="114"/>
      <c r="J441" s="142"/>
      <c r="K441" s="142"/>
      <c r="L441" s="142"/>
      <c r="M441" s="142"/>
      <c r="N441" s="143"/>
      <c r="O441" s="143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  <c r="Z441" s="114"/>
      <c r="AA441" s="114"/>
      <c r="AB441" s="114"/>
    </row>
    <row r="442" spans="1:28" ht="15.75" customHeight="1" x14ac:dyDescent="0.3">
      <c r="A442" s="114"/>
      <c r="B442" s="114"/>
      <c r="C442" s="114"/>
      <c r="D442" s="114"/>
      <c r="E442" s="114"/>
      <c r="F442" s="114"/>
      <c r="G442" s="114"/>
      <c r="H442" s="223"/>
      <c r="I442" s="114"/>
      <c r="J442" s="142"/>
      <c r="K442" s="142"/>
      <c r="L442" s="142"/>
      <c r="M442" s="142"/>
      <c r="N442" s="143"/>
      <c r="O442" s="143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  <c r="Z442" s="114"/>
      <c r="AA442" s="114"/>
      <c r="AB442" s="114"/>
    </row>
    <row r="443" spans="1:28" ht="15.75" customHeight="1" x14ac:dyDescent="0.3">
      <c r="A443" s="114"/>
      <c r="B443" s="114"/>
      <c r="C443" s="114"/>
      <c r="D443" s="114"/>
      <c r="E443" s="114"/>
      <c r="F443" s="114"/>
      <c r="G443" s="114"/>
      <c r="H443" s="223"/>
      <c r="I443" s="114"/>
      <c r="J443" s="142"/>
      <c r="K443" s="142"/>
      <c r="L443" s="142"/>
      <c r="M443" s="142"/>
      <c r="N443" s="143"/>
      <c r="O443" s="143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  <c r="Z443" s="114"/>
      <c r="AA443" s="114"/>
      <c r="AB443" s="114"/>
    </row>
    <row r="444" spans="1:28" ht="15.75" customHeight="1" x14ac:dyDescent="0.3">
      <c r="A444" s="114"/>
      <c r="B444" s="114"/>
      <c r="C444" s="114"/>
      <c r="D444" s="114"/>
      <c r="E444" s="114"/>
      <c r="F444" s="114"/>
      <c r="G444" s="114"/>
      <c r="H444" s="223"/>
      <c r="I444" s="114"/>
      <c r="J444" s="142"/>
      <c r="K444" s="142"/>
      <c r="L444" s="142"/>
      <c r="M444" s="142"/>
      <c r="N444" s="143"/>
      <c r="O444" s="143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  <c r="AA444" s="114"/>
      <c r="AB444" s="114"/>
    </row>
    <row r="445" spans="1:28" ht="15.75" customHeight="1" x14ac:dyDescent="0.3">
      <c r="A445" s="114"/>
      <c r="B445" s="114"/>
      <c r="C445" s="114"/>
      <c r="D445" s="114"/>
      <c r="E445" s="114"/>
      <c r="F445" s="114"/>
      <c r="G445" s="114"/>
      <c r="H445" s="223"/>
      <c r="I445" s="114"/>
      <c r="J445" s="142"/>
      <c r="K445" s="142"/>
      <c r="L445" s="142"/>
      <c r="M445" s="142"/>
      <c r="N445" s="143"/>
      <c r="O445" s="143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  <c r="AA445" s="114"/>
      <c r="AB445" s="114"/>
    </row>
    <row r="446" spans="1:28" ht="15.75" customHeight="1" x14ac:dyDescent="0.3">
      <c r="A446" s="114"/>
      <c r="B446" s="114"/>
      <c r="C446" s="114"/>
      <c r="D446" s="114"/>
      <c r="E446" s="114"/>
      <c r="F446" s="114"/>
      <c r="G446" s="114"/>
      <c r="H446" s="223"/>
      <c r="I446" s="114"/>
      <c r="J446" s="142"/>
      <c r="K446" s="142"/>
      <c r="L446" s="142"/>
      <c r="M446" s="142"/>
      <c r="N446" s="143"/>
      <c r="O446" s="143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  <c r="Z446" s="114"/>
      <c r="AA446" s="114"/>
      <c r="AB446" s="114"/>
    </row>
    <row r="447" spans="1:28" ht="15.75" customHeight="1" x14ac:dyDescent="0.3">
      <c r="A447" s="114"/>
      <c r="B447" s="114"/>
      <c r="C447" s="114"/>
      <c r="D447" s="114"/>
      <c r="E447" s="114"/>
      <c r="F447" s="114"/>
      <c r="G447" s="114"/>
      <c r="H447" s="223"/>
      <c r="I447" s="114"/>
      <c r="J447" s="142"/>
      <c r="K447" s="142"/>
      <c r="L447" s="142"/>
      <c r="M447" s="142"/>
      <c r="N447" s="143"/>
      <c r="O447" s="143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  <c r="Z447" s="114"/>
      <c r="AA447" s="114"/>
      <c r="AB447" s="114"/>
    </row>
    <row r="448" spans="1:28" ht="15.75" customHeight="1" x14ac:dyDescent="0.3">
      <c r="A448" s="114"/>
      <c r="B448" s="114"/>
      <c r="C448" s="114"/>
      <c r="D448" s="114"/>
      <c r="E448" s="114"/>
      <c r="F448" s="114"/>
      <c r="G448" s="114"/>
      <c r="H448" s="223"/>
      <c r="I448" s="114"/>
      <c r="J448" s="142"/>
      <c r="K448" s="142"/>
      <c r="L448" s="142"/>
      <c r="M448" s="142"/>
      <c r="N448" s="143"/>
      <c r="O448" s="143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  <c r="Z448" s="114"/>
      <c r="AA448" s="114"/>
      <c r="AB448" s="114"/>
    </row>
    <row r="449" spans="1:28" ht="15.75" customHeight="1" x14ac:dyDescent="0.3">
      <c r="A449" s="114"/>
      <c r="B449" s="114"/>
      <c r="C449" s="114"/>
      <c r="D449" s="114"/>
      <c r="E449" s="114"/>
      <c r="F449" s="114"/>
      <c r="G449" s="114"/>
      <c r="H449" s="223"/>
      <c r="I449" s="114"/>
      <c r="J449" s="142"/>
      <c r="K449" s="142"/>
      <c r="L449" s="142"/>
      <c r="M449" s="142"/>
      <c r="N449" s="143"/>
      <c r="O449" s="143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  <c r="Z449" s="114"/>
      <c r="AA449" s="114"/>
      <c r="AB449" s="114"/>
    </row>
    <row r="450" spans="1:28" ht="15.75" customHeight="1" x14ac:dyDescent="0.3">
      <c r="A450" s="114"/>
      <c r="B450" s="114"/>
      <c r="C450" s="114"/>
      <c r="D450" s="114"/>
      <c r="E450" s="114"/>
      <c r="F450" s="114"/>
      <c r="G450" s="114"/>
      <c r="H450" s="223"/>
      <c r="I450" s="114"/>
      <c r="J450" s="142"/>
      <c r="K450" s="142"/>
      <c r="L450" s="142"/>
      <c r="M450" s="142"/>
      <c r="N450" s="143"/>
      <c r="O450" s="143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  <c r="Z450" s="114"/>
      <c r="AA450" s="114"/>
      <c r="AB450" s="114"/>
    </row>
    <row r="451" spans="1:28" ht="15.75" customHeight="1" x14ac:dyDescent="0.3">
      <c r="A451" s="114"/>
      <c r="B451" s="114"/>
      <c r="C451" s="114"/>
      <c r="D451" s="114"/>
      <c r="E451" s="114"/>
      <c r="F451" s="114"/>
      <c r="G451" s="114"/>
      <c r="H451" s="223"/>
      <c r="I451" s="114"/>
      <c r="J451" s="142"/>
      <c r="K451" s="142"/>
      <c r="L451" s="142"/>
      <c r="M451" s="142"/>
      <c r="N451" s="143"/>
      <c r="O451" s="143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  <c r="Z451" s="114"/>
      <c r="AA451" s="114"/>
      <c r="AB451" s="114"/>
    </row>
    <row r="452" spans="1:28" ht="15.75" customHeight="1" x14ac:dyDescent="0.3">
      <c r="A452" s="114"/>
      <c r="B452" s="114"/>
      <c r="C452" s="114"/>
      <c r="D452" s="114"/>
      <c r="E452" s="114"/>
      <c r="F452" s="114"/>
      <c r="G452" s="114"/>
      <c r="H452" s="223"/>
      <c r="I452" s="114"/>
      <c r="J452" s="142"/>
      <c r="K452" s="142"/>
      <c r="L452" s="142"/>
      <c r="M452" s="142"/>
      <c r="N452" s="143"/>
      <c r="O452" s="143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  <c r="Z452" s="114"/>
      <c r="AA452" s="114"/>
      <c r="AB452" s="114"/>
    </row>
    <row r="453" spans="1:28" ht="15.75" customHeight="1" x14ac:dyDescent="0.3">
      <c r="A453" s="114"/>
      <c r="B453" s="114"/>
      <c r="C453" s="114"/>
      <c r="D453" s="114"/>
      <c r="E453" s="114"/>
      <c r="F453" s="114"/>
      <c r="G453" s="114"/>
      <c r="H453" s="223"/>
      <c r="I453" s="114"/>
      <c r="J453" s="142"/>
      <c r="K453" s="142"/>
      <c r="L453" s="142"/>
      <c r="M453" s="142"/>
      <c r="N453" s="143"/>
      <c r="O453" s="143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  <c r="AA453" s="114"/>
      <c r="AB453" s="114"/>
    </row>
    <row r="454" spans="1:28" ht="15.75" customHeight="1" x14ac:dyDescent="0.3">
      <c r="A454" s="114"/>
      <c r="B454" s="114"/>
      <c r="C454" s="114"/>
      <c r="D454" s="114"/>
      <c r="E454" s="114"/>
      <c r="F454" s="114"/>
      <c r="G454" s="114"/>
      <c r="H454" s="223"/>
      <c r="I454" s="114"/>
      <c r="J454" s="142"/>
      <c r="K454" s="142"/>
      <c r="L454" s="142"/>
      <c r="M454" s="142"/>
      <c r="N454" s="143"/>
      <c r="O454" s="143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  <c r="Z454" s="114"/>
      <c r="AA454" s="114"/>
      <c r="AB454" s="114"/>
    </row>
    <row r="455" spans="1:28" ht="15.75" customHeight="1" x14ac:dyDescent="0.3">
      <c r="A455" s="114"/>
      <c r="B455" s="114"/>
      <c r="C455" s="114"/>
      <c r="D455" s="114"/>
      <c r="E455" s="114"/>
      <c r="F455" s="114"/>
      <c r="G455" s="114"/>
      <c r="H455" s="223"/>
      <c r="I455" s="114"/>
      <c r="J455" s="142"/>
      <c r="K455" s="142"/>
      <c r="L455" s="142"/>
      <c r="M455" s="142"/>
      <c r="N455" s="143"/>
      <c r="O455" s="143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  <c r="AA455" s="114"/>
      <c r="AB455" s="114"/>
    </row>
    <row r="456" spans="1:28" ht="15.75" customHeight="1" x14ac:dyDescent="0.3">
      <c r="A456" s="114"/>
      <c r="B456" s="114"/>
      <c r="C456" s="114"/>
      <c r="D456" s="114"/>
      <c r="E456" s="114"/>
      <c r="F456" s="114"/>
      <c r="G456" s="114"/>
      <c r="H456" s="223"/>
      <c r="I456" s="114"/>
      <c r="J456" s="142"/>
      <c r="K456" s="142"/>
      <c r="L456" s="142"/>
      <c r="M456" s="142"/>
      <c r="N456" s="143"/>
      <c r="O456" s="143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  <c r="AA456" s="114"/>
      <c r="AB456" s="114"/>
    </row>
    <row r="457" spans="1:28" ht="15.75" customHeight="1" x14ac:dyDescent="0.3">
      <c r="A457" s="114"/>
      <c r="B457" s="114"/>
      <c r="C457" s="114"/>
      <c r="D457" s="114"/>
      <c r="E457" s="114"/>
      <c r="F457" s="114"/>
      <c r="G457" s="114"/>
      <c r="H457" s="223"/>
      <c r="I457" s="114"/>
      <c r="J457" s="142"/>
      <c r="K457" s="142"/>
      <c r="L457" s="142"/>
      <c r="M457" s="142"/>
      <c r="N457" s="143"/>
      <c r="O457" s="143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  <c r="Z457" s="114"/>
      <c r="AA457" s="114"/>
      <c r="AB457" s="114"/>
    </row>
    <row r="458" spans="1:28" ht="15.75" customHeight="1" x14ac:dyDescent="0.3">
      <c r="A458" s="114"/>
      <c r="B458" s="114"/>
      <c r="C458" s="114"/>
      <c r="D458" s="114"/>
      <c r="E458" s="114"/>
      <c r="F458" s="114"/>
      <c r="G458" s="114"/>
      <c r="H458" s="223"/>
      <c r="I458" s="114"/>
      <c r="J458" s="142"/>
      <c r="K458" s="142"/>
      <c r="L458" s="142"/>
      <c r="M458" s="142"/>
      <c r="N458" s="143"/>
      <c r="O458" s="143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  <c r="Z458" s="114"/>
      <c r="AA458" s="114"/>
      <c r="AB458" s="114"/>
    </row>
    <row r="459" spans="1:28" ht="15.75" customHeight="1" x14ac:dyDescent="0.3">
      <c r="A459" s="114"/>
      <c r="B459" s="114"/>
      <c r="C459" s="114"/>
      <c r="D459" s="114"/>
      <c r="E459" s="114"/>
      <c r="F459" s="114"/>
      <c r="G459" s="114"/>
      <c r="H459" s="223"/>
      <c r="I459" s="114"/>
      <c r="J459" s="142"/>
      <c r="K459" s="142"/>
      <c r="L459" s="142"/>
      <c r="M459" s="142"/>
      <c r="N459" s="143"/>
      <c r="O459" s="143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  <c r="Z459" s="114"/>
      <c r="AA459" s="114"/>
      <c r="AB459" s="114"/>
    </row>
    <row r="460" spans="1:28" ht="15.75" customHeight="1" x14ac:dyDescent="0.3">
      <c r="A460" s="114"/>
      <c r="B460" s="114"/>
      <c r="C460" s="114"/>
      <c r="D460" s="114"/>
      <c r="E460" s="114"/>
      <c r="F460" s="114"/>
      <c r="G460" s="114"/>
      <c r="H460" s="223"/>
      <c r="I460" s="114"/>
      <c r="J460" s="142"/>
      <c r="K460" s="142"/>
      <c r="L460" s="142"/>
      <c r="M460" s="142"/>
      <c r="N460" s="143"/>
      <c r="O460" s="143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  <c r="AA460" s="114"/>
      <c r="AB460" s="114"/>
    </row>
    <row r="461" spans="1:28" ht="15.75" customHeight="1" x14ac:dyDescent="0.3">
      <c r="A461" s="114"/>
      <c r="B461" s="114"/>
      <c r="C461" s="114"/>
      <c r="D461" s="114"/>
      <c r="E461" s="114"/>
      <c r="F461" s="114"/>
      <c r="G461" s="114"/>
      <c r="H461" s="223"/>
      <c r="I461" s="114"/>
      <c r="J461" s="142"/>
      <c r="K461" s="142"/>
      <c r="L461" s="142"/>
      <c r="M461" s="142"/>
      <c r="N461" s="143"/>
      <c r="O461" s="143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  <c r="AA461" s="114"/>
      <c r="AB461" s="114"/>
    </row>
    <row r="462" spans="1:28" ht="15.75" customHeight="1" x14ac:dyDescent="0.3">
      <c r="A462" s="114"/>
      <c r="B462" s="114"/>
      <c r="C462" s="114"/>
      <c r="D462" s="114"/>
      <c r="E462" s="114"/>
      <c r="F462" s="114"/>
      <c r="G462" s="114"/>
      <c r="H462" s="223"/>
      <c r="I462" s="114"/>
      <c r="J462" s="142"/>
      <c r="K462" s="142"/>
      <c r="L462" s="142"/>
      <c r="M462" s="142"/>
      <c r="N462" s="143"/>
      <c r="O462" s="143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  <c r="Z462" s="114"/>
      <c r="AA462" s="114"/>
      <c r="AB462" s="114"/>
    </row>
    <row r="463" spans="1:28" ht="15.75" customHeight="1" x14ac:dyDescent="0.3">
      <c r="A463" s="114"/>
      <c r="B463" s="114"/>
      <c r="C463" s="114"/>
      <c r="D463" s="114"/>
      <c r="E463" s="114"/>
      <c r="F463" s="114"/>
      <c r="G463" s="114"/>
      <c r="H463" s="223"/>
      <c r="I463" s="114"/>
      <c r="J463" s="142"/>
      <c r="K463" s="142"/>
      <c r="L463" s="142"/>
      <c r="M463" s="142"/>
      <c r="N463" s="143"/>
      <c r="O463" s="143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  <c r="Z463" s="114"/>
      <c r="AA463" s="114"/>
      <c r="AB463" s="114"/>
    </row>
    <row r="464" spans="1:28" ht="15.75" customHeight="1" x14ac:dyDescent="0.3">
      <c r="A464" s="114"/>
      <c r="B464" s="114"/>
      <c r="C464" s="114"/>
      <c r="D464" s="114"/>
      <c r="E464" s="114"/>
      <c r="F464" s="114"/>
      <c r="G464" s="114"/>
      <c r="H464" s="223"/>
      <c r="I464" s="114"/>
      <c r="J464" s="142"/>
      <c r="K464" s="142"/>
      <c r="L464" s="142"/>
      <c r="M464" s="142"/>
      <c r="N464" s="143"/>
      <c r="O464" s="143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  <c r="AA464" s="114"/>
      <c r="AB464" s="114"/>
    </row>
    <row r="465" spans="1:28" ht="15.75" customHeight="1" x14ac:dyDescent="0.3">
      <c r="A465" s="114"/>
      <c r="B465" s="114"/>
      <c r="C465" s="114"/>
      <c r="D465" s="114"/>
      <c r="E465" s="114"/>
      <c r="F465" s="114"/>
      <c r="G465" s="114"/>
      <c r="H465" s="223"/>
      <c r="I465" s="114"/>
      <c r="J465" s="142"/>
      <c r="K465" s="142"/>
      <c r="L465" s="142"/>
      <c r="M465" s="142"/>
      <c r="N465" s="143"/>
      <c r="O465" s="143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  <c r="Z465" s="114"/>
      <c r="AA465" s="114"/>
      <c r="AB465" s="114"/>
    </row>
    <row r="466" spans="1:28" ht="15.75" customHeight="1" x14ac:dyDescent="0.3">
      <c r="A466" s="114"/>
      <c r="B466" s="114"/>
      <c r="C466" s="114"/>
      <c r="D466" s="114"/>
      <c r="E466" s="114"/>
      <c r="F466" s="114"/>
      <c r="G466" s="114"/>
      <c r="H466" s="223"/>
      <c r="I466" s="114"/>
      <c r="J466" s="142"/>
      <c r="K466" s="142"/>
      <c r="L466" s="142"/>
      <c r="M466" s="142"/>
      <c r="N466" s="143"/>
      <c r="O466" s="143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  <c r="Z466" s="114"/>
      <c r="AA466" s="114"/>
      <c r="AB466" s="114"/>
    </row>
    <row r="467" spans="1:28" ht="15.75" customHeight="1" x14ac:dyDescent="0.3">
      <c r="A467" s="114"/>
      <c r="B467" s="114"/>
      <c r="C467" s="114"/>
      <c r="D467" s="114"/>
      <c r="E467" s="114"/>
      <c r="F467" s="114"/>
      <c r="G467" s="114"/>
      <c r="H467" s="223"/>
      <c r="I467" s="114"/>
      <c r="J467" s="142"/>
      <c r="K467" s="142"/>
      <c r="L467" s="142"/>
      <c r="M467" s="142"/>
      <c r="N467" s="143"/>
      <c r="O467" s="143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  <c r="Z467" s="114"/>
      <c r="AA467" s="114"/>
      <c r="AB467" s="114"/>
    </row>
    <row r="468" spans="1:28" ht="15.75" customHeight="1" x14ac:dyDescent="0.3">
      <c r="A468" s="114"/>
      <c r="B468" s="114"/>
      <c r="C468" s="114"/>
      <c r="D468" s="114"/>
      <c r="E468" s="114"/>
      <c r="F468" s="114"/>
      <c r="G468" s="114"/>
      <c r="H468" s="223"/>
      <c r="I468" s="114"/>
      <c r="J468" s="142"/>
      <c r="K468" s="142"/>
      <c r="L468" s="142"/>
      <c r="M468" s="142"/>
      <c r="N468" s="143"/>
      <c r="O468" s="143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  <c r="Z468" s="114"/>
      <c r="AA468" s="114"/>
      <c r="AB468" s="114"/>
    </row>
    <row r="469" spans="1:28" ht="15.75" customHeight="1" x14ac:dyDescent="0.3">
      <c r="A469" s="114"/>
      <c r="B469" s="114"/>
      <c r="C469" s="114"/>
      <c r="D469" s="114"/>
      <c r="E469" s="114"/>
      <c r="F469" s="114"/>
      <c r="G469" s="114"/>
      <c r="H469" s="223"/>
      <c r="I469" s="114"/>
      <c r="J469" s="142"/>
      <c r="K469" s="142"/>
      <c r="L469" s="142"/>
      <c r="M469" s="142"/>
      <c r="N469" s="143"/>
      <c r="O469" s="143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  <c r="Z469" s="114"/>
      <c r="AA469" s="114"/>
      <c r="AB469" s="114"/>
    </row>
    <row r="470" spans="1:28" ht="15.75" customHeight="1" x14ac:dyDescent="0.3">
      <c r="A470" s="114"/>
      <c r="B470" s="114"/>
      <c r="C470" s="114"/>
      <c r="D470" s="114"/>
      <c r="E470" s="114"/>
      <c r="F470" s="114"/>
      <c r="G470" s="114"/>
      <c r="H470" s="223"/>
      <c r="I470" s="114"/>
      <c r="J470" s="142"/>
      <c r="K470" s="142"/>
      <c r="L470" s="142"/>
      <c r="M470" s="142"/>
      <c r="N470" s="143"/>
      <c r="O470" s="143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  <c r="Z470" s="114"/>
      <c r="AA470" s="114"/>
      <c r="AB470" s="114"/>
    </row>
    <row r="471" spans="1:28" ht="15.75" customHeight="1" x14ac:dyDescent="0.3">
      <c r="A471" s="114"/>
      <c r="B471" s="114"/>
      <c r="C471" s="114"/>
      <c r="D471" s="114"/>
      <c r="E471" s="114"/>
      <c r="F471" s="114"/>
      <c r="G471" s="114"/>
      <c r="H471" s="223"/>
      <c r="I471" s="114"/>
      <c r="J471" s="142"/>
      <c r="K471" s="142"/>
      <c r="L471" s="142"/>
      <c r="M471" s="142"/>
      <c r="N471" s="143"/>
      <c r="O471" s="143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  <c r="AA471" s="114"/>
      <c r="AB471" s="114"/>
    </row>
    <row r="472" spans="1:28" ht="15.75" customHeight="1" x14ac:dyDescent="0.3">
      <c r="A472" s="114"/>
      <c r="B472" s="114"/>
      <c r="C472" s="114"/>
      <c r="D472" s="114"/>
      <c r="E472" s="114"/>
      <c r="F472" s="114"/>
      <c r="G472" s="114"/>
      <c r="H472" s="223"/>
      <c r="I472" s="114"/>
      <c r="J472" s="142"/>
      <c r="K472" s="142"/>
      <c r="L472" s="142"/>
      <c r="M472" s="142"/>
      <c r="N472" s="143"/>
      <c r="O472" s="143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  <c r="AA472" s="114"/>
      <c r="AB472" s="114"/>
    </row>
    <row r="473" spans="1:28" ht="15.75" customHeight="1" x14ac:dyDescent="0.3">
      <c r="A473" s="114"/>
      <c r="B473" s="114"/>
      <c r="C473" s="114"/>
      <c r="D473" s="114"/>
      <c r="E473" s="114"/>
      <c r="F473" s="114"/>
      <c r="G473" s="114"/>
      <c r="H473" s="223"/>
      <c r="I473" s="114"/>
      <c r="J473" s="142"/>
      <c r="K473" s="142"/>
      <c r="L473" s="142"/>
      <c r="M473" s="142"/>
      <c r="N473" s="143"/>
      <c r="O473" s="143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  <c r="AA473" s="114"/>
      <c r="AB473" s="114"/>
    </row>
    <row r="474" spans="1:28" ht="15.75" customHeight="1" x14ac:dyDescent="0.3">
      <c r="A474" s="114"/>
      <c r="B474" s="114"/>
      <c r="C474" s="114"/>
      <c r="D474" s="114"/>
      <c r="E474" s="114"/>
      <c r="F474" s="114"/>
      <c r="G474" s="114"/>
      <c r="H474" s="223"/>
      <c r="I474" s="114"/>
      <c r="J474" s="142"/>
      <c r="K474" s="142"/>
      <c r="L474" s="142"/>
      <c r="M474" s="142"/>
      <c r="N474" s="143"/>
      <c r="O474" s="143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  <c r="AA474" s="114"/>
      <c r="AB474" s="114"/>
    </row>
    <row r="475" spans="1:28" ht="15.75" customHeight="1" x14ac:dyDescent="0.3">
      <c r="A475" s="114"/>
      <c r="B475" s="114"/>
      <c r="C475" s="114"/>
      <c r="D475" s="114"/>
      <c r="E475" s="114"/>
      <c r="F475" s="114"/>
      <c r="G475" s="114"/>
      <c r="H475" s="223"/>
      <c r="I475" s="114"/>
      <c r="J475" s="142"/>
      <c r="K475" s="142"/>
      <c r="L475" s="142"/>
      <c r="M475" s="142"/>
      <c r="N475" s="143"/>
      <c r="O475" s="143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  <c r="AA475" s="114"/>
      <c r="AB475" s="114"/>
    </row>
    <row r="476" spans="1:28" ht="15.75" customHeight="1" x14ac:dyDescent="0.3">
      <c r="A476" s="114"/>
      <c r="B476" s="114"/>
      <c r="C476" s="114"/>
      <c r="D476" s="114"/>
      <c r="E476" s="114"/>
      <c r="F476" s="114"/>
      <c r="G476" s="114"/>
      <c r="H476" s="223"/>
      <c r="I476" s="114"/>
      <c r="J476" s="142"/>
      <c r="K476" s="142"/>
      <c r="L476" s="142"/>
      <c r="M476" s="142"/>
      <c r="N476" s="143"/>
      <c r="O476" s="143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  <c r="AA476" s="114"/>
      <c r="AB476" s="114"/>
    </row>
    <row r="477" spans="1:28" ht="15.75" customHeight="1" x14ac:dyDescent="0.3">
      <c r="A477" s="114"/>
      <c r="B477" s="114"/>
      <c r="C477" s="114"/>
      <c r="D477" s="114"/>
      <c r="E477" s="114"/>
      <c r="F477" s="114"/>
      <c r="G477" s="114"/>
      <c r="H477" s="223"/>
      <c r="I477" s="114"/>
      <c r="J477" s="142"/>
      <c r="K477" s="142"/>
      <c r="L477" s="142"/>
      <c r="M477" s="142"/>
      <c r="N477" s="143"/>
      <c r="O477" s="143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4"/>
      <c r="AA477" s="114"/>
      <c r="AB477" s="114"/>
    </row>
    <row r="478" spans="1:28" ht="15.75" customHeight="1" x14ac:dyDescent="0.3">
      <c r="A478" s="114"/>
      <c r="B478" s="114"/>
      <c r="C478" s="114"/>
      <c r="D478" s="114"/>
      <c r="E478" s="114"/>
      <c r="F478" s="114"/>
      <c r="G478" s="114"/>
      <c r="H478" s="223"/>
      <c r="I478" s="114"/>
      <c r="J478" s="142"/>
      <c r="K478" s="142"/>
      <c r="L478" s="142"/>
      <c r="M478" s="142"/>
      <c r="N478" s="143"/>
      <c r="O478" s="143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  <c r="AA478" s="114"/>
      <c r="AB478" s="114"/>
    </row>
    <row r="479" spans="1:28" ht="15.75" customHeight="1" x14ac:dyDescent="0.3">
      <c r="A479" s="114"/>
      <c r="B479" s="114"/>
      <c r="C479" s="114"/>
      <c r="D479" s="114"/>
      <c r="E479" s="114"/>
      <c r="F479" s="114"/>
      <c r="G479" s="114"/>
      <c r="H479" s="223"/>
      <c r="I479" s="114"/>
      <c r="J479" s="142"/>
      <c r="K479" s="142"/>
      <c r="L479" s="142"/>
      <c r="M479" s="142"/>
      <c r="N479" s="143"/>
      <c r="O479" s="143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  <c r="Z479" s="114"/>
      <c r="AA479" s="114"/>
      <c r="AB479" s="114"/>
    </row>
    <row r="480" spans="1:28" ht="15.75" customHeight="1" x14ac:dyDescent="0.3">
      <c r="A480" s="114"/>
      <c r="B480" s="114"/>
      <c r="C480" s="114"/>
      <c r="D480" s="114"/>
      <c r="E480" s="114"/>
      <c r="F480" s="114"/>
      <c r="G480" s="114"/>
      <c r="H480" s="223"/>
      <c r="I480" s="114"/>
      <c r="J480" s="142"/>
      <c r="K480" s="142"/>
      <c r="L480" s="142"/>
      <c r="M480" s="142"/>
      <c r="N480" s="143"/>
      <c r="O480" s="143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  <c r="AA480" s="114"/>
      <c r="AB480" s="114"/>
    </row>
    <row r="481" spans="1:28" ht="15.75" customHeight="1" x14ac:dyDescent="0.3">
      <c r="A481" s="114"/>
      <c r="B481" s="114"/>
      <c r="C481" s="114"/>
      <c r="D481" s="114"/>
      <c r="E481" s="114"/>
      <c r="F481" s="114"/>
      <c r="G481" s="114"/>
      <c r="H481" s="223"/>
      <c r="I481" s="114"/>
      <c r="J481" s="142"/>
      <c r="K481" s="142"/>
      <c r="L481" s="142"/>
      <c r="M481" s="142"/>
      <c r="N481" s="143"/>
      <c r="O481" s="143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  <c r="AA481" s="114"/>
      <c r="AB481" s="114"/>
    </row>
    <row r="482" spans="1:28" ht="15.75" customHeight="1" x14ac:dyDescent="0.3">
      <c r="A482" s="114"/>
      <c r="B482" s="114"/>
      <c r="C482" s="114"/>
      <c r="D482" s="114"/>
      <c r="E482" s="114"/>
      <c r="F482" s="114"/>
      <c r="G482" s="114"/>
      <c r="H482" s="223"/>
      <c r="I482" s="114"/>
      <c r="J482" s="142"/>
      <c r="K482" s="142"/>
      <c r="L482" s="142"/>
      <c r="M482" s="142"/>
      <c r="N482" s="143"/>
      <c r="O482" s="143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  <c r="AA482" s="114"/>
      <c r="AB482" s="114"/>
    </row>
    <row r="483" spans="1:28" ht="15.75" customHeight="1" x14ac:dyDescent="0.3">
      <c r="A483" s="114"/>
      <c r="B483" s="114"/>
      <c r="C483" s="114"/>
      <c r="D483" s="114"/>
      <c r="E483" s="114"/>
      <c r="F483" s="114"/>
      <c r="G483" s="114"/>
      <c r="H483" s="223"/>
      <c r="I483" s="114"/>
      <c r="J483" s="142"/>
      <c r="K483" s="142"/>
      <c r="L483" s="142"/>
      <c r="M483" s="142"/>
      <c r="N483" s="143"/>
      <c r="O483" s="143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  <c r="Z483" s="114"/>
      <c r="AA483" s="114"/>
      <c r="AB483" s="114"/>
    </row>
    <row r="484" spans="1:28" ht="15.75" customHeight="1" x14ac:dyDescent="0.3">
      <c r="A484" s="114"/>
      <c r="B484" s="114"/>
      <c r="C484" s="114"/>
      <c r="D484" s="114"/>
      <c r="E484" s="114"/>
      <c r="F484" s="114"/>
      <c r="G484" s="114"/>
      <c r="H484" s="223"/>
      <c r="I484" s="114"/>
      <c r="J484" s="142"/>
      <c r="K484" s="142"/>
      <c r="L484" s="142"/>
      <c r="M484" s="142"/>
      <c r="N484" s="143"/>
      <c r="O484" s="143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  <c r="Z484" s="114"/>
      <c r="AA484" s="114"/>
      <c r="AB484" s="114"/>
    </row>
    <row r="485" spans="1:28" ht="15.75" customHeight="1" x14ac:dyDescent="0.3">
      <c r="A485" s="114"/>
      <c r="B485" s="114"/>
      <c r="C485" s="114"/>
      <c r="D485" s="114"/>
      <c r="E485" s="114"/>
      <c r="F485" s="114"/>
      <c r="G485" s="114"/>
      <c r="H485" s="223"/>
      <c r="I485" s="114"/>
      <c r="J485" s="142"/>
      <c r="K485" s="142"/>
      <c r="L485" s="142"/>
      <c r="M485" s="142"/>
      <c r="N485" s="143"/>
      <c r="O485" s="143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  <c r="Z485" s="114"/>
      <c r="AA485" s="114"/>
      <c r="AB485" s="114"/>
    </row>
    <row r="486" spans="1:28" ht="15.75" customHeight="1" x14ac:dyDescent="0.3">
      <c r="A486" s="114"/>
      <c r="B486" s="114"/>
      <c r="C486" s="114"/>
      <c r="D486" s="114"/>
      <c r="E486" s="114"/>
      <c r="F486" s="114"/>
      <c r="G486" s="114"/>
      <c r="H486" s="223"/>
      <c r="I486" s="114"/>
      <c r="J486" s="142"/>
      <c r="K486" s="142"/>
      <c r="L486" s="142"/>
      <c r="M486" s="142"/>
      <c r="N486" s="143"/>
      <c r="O486" s="143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  <c r="Z486" s="114"/>
      <c r="AA486" s="114"/>
      <c r="AB486" s="114"/>
    </row>
    <row r="487" spans="1:28" ht="15.75" customHeight="1" x14ac:dyDescent="0.3">
      <c r="A487" s="114"/>
      <c r="B487" s="114"/>
      <c r="C487" s="114"/>
      <c r="D487" s="114"/>
      <c r="E487" s="114"/>
      <c r="F487" s="114"/>
      <c r="G487" s="114"/>
      <c r="H487" s="223"/>
      <c r="I487" s="114"/>
      <c r="J487" s="142"/>
      <c r="K487" s="142"/>
      <c r="L487" s="142"/>
      <c r="M487" s="142"/>
      <c r="N487" s="143"/>
      <c r="O487" s="143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  <c r="AA487" s="114"/>
      <c r="AB487" s="114"/>
    </row>
    <row r="488" spans="1:28" ht="15.75" customHeight="1" x14ac:dyDescent="0.3">
      <c r="A488" s="114"/>
      <c r="B488" s="114"/>
      <c r="C488" s="114"/>
      <c r="D488" s="114"/>
      <c r="E488" s="114"/>
      <c r="F488" s="114"/>
      <c r="G488" s="114"/>
      <c r="H488" s="223"/>
      <c r="I488" s="114"/>
      <c r="J488" s="142"/>
      <c r="K488" s="142"/>
      <c r="L488" s="142"/>
      <c r="M488" s="142"/>
      <c r="N488" s="143"/>
      <c r="O488" s="143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  <c r="Z488" s="114"/>
      <c r="AA488" s="114"/>
      <c r="AB488" s="114"/>
    </row>
    <row r="489" spans="1:28" ht="15.75" customHeight="1" x14ac:dyDescent="0.3">
      <c r="A489" s="114"/>
      <c r="B489" s="114"/>
      <c r="C489" s="114"/>
      <c r="D489" s="114"/>
      <c r="E489" s="114"/>
      <c r="F489" s="114"/>
      <c r="G489" s="114"/>
      <c r="H489" s="223"/>
      <c r="I489" s="114"/>
      <c r="J489" s="142"/>
      <c r="K489" s="142"/>
      <c r="L489" s="142"/>
      <c r="M489" s="142"/>
      <c r="N489" s="143"/>
      <c r="O489" s="143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  <c r="Z489" s="114"/>
      <c r="AA489" s="114"/>
      <c r="AB489" s="114"/>
    </row>
    <row r="490" spans="1:28" ht="15.75" customHeight="1" x14ac:dyDescent="0.3">
      <c r="A490" s="114"/>
      <c r="B490" s="114"/>
      <c r="C490" s="114"/>
      <c r="D490" s="114"/>
      <c r="E490" s="114"/>
      <c r="F490" s="114"/>
      <c r="G490" s="114"/>
      <c r="H490" s="223"/>
      <c r="I490" s="114"/>
      <c r="J490" s="142"/>
      <c r="K490" s="142"/>
      <c r="L490" s="142"/>
      <c r="M490" s="142"/>
      <c r="N490" s="143"/>
      <c r="O490" s="143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  <c r="AA490" s="114"/>
      <c r="AB490" s="114"/>
    </row>
    <row r="491" spans="1:28" ht="15.75" customHeight="1" x14ac:dyDescent="0.3">
      <c r="A491" s="114"/>
      <c r="B491" s="114"/>
      <c r="C491" s="114"/>
      <c r="D491" s="114"/>
      <c r="E491" s="114"/>
      <c r="F491" s="114"/>
      <c r="G491" s="114"/>
      <c r="H491" s="223"/>
      <c r="I491" s="114"/>
      <c r="J491" s="142"/>
      <c r="K491" s="142"/>
      <c r="L491" s="142"/>
      <c r="M491" s="142"/>
      <c r="N491" s="143"/>
      <c r="O491" s="143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  <c r="Z491" s="114"/>
      <c r="AA491" s="114"/>
      <c r="AB491" s="114"/>
    </row>
    <row r="492" spans="1:28" ht="15.75" customHeight="1" x14ac:dyDescent="0.3">
      <c r="A492" s="114"/>
      <c r="B492" s="114"/>
      <c r="C492" s="114"/>
      <c r="D492" s="114"/>
      <c r="E492" s="114"/>
      <c r="F492" s="114"/>
      <c r="G492" s="114"/>
      <c r="H492" s="223"/>
      <c r="I492" s="114"/>
      <c r="J492" s="142"/>
      <c r="K492" s="142"/>
      <c r="L492" s="142"/>
      <c r="M492" s="142"/>
      <c r="N492" s="143"/>
      <c r="O492" s="143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  <c r="AA492" s="114"/>
      <c r="AB492" s="114"/>
    </row>
    <row r="493" spans="1:28" ht="15.75" customHeight="1" x14ac:dyDescent="0.3">
      <c r="A493" s="114"/>
      <c r="B493" s="114"/>
      <c r="C493" s="114"/>
      <c r="D493" s="114"/>
      <c r="E493" s="114"/>
      <c r="F493" s="114"/>
      <c r="G493" s="114"/>
      <c r="H493" s="223"/>
      <c r="I493" s="114"/>
      <c r="J493" s="142"/>
      <c r="K493" s="142"/>
      <c r="L493" s="142"/>
      <c r="M493" s="142"/>
      <c r="N493" s="143"/>
      <c r="O493" s="143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  <c r="AA493" s="114"/>
      <c r="AB493" s="114"/>
    </row>
    <row r="494" spans="1:28" ht="15.75" customHeight="1" x14ac:dyDescent="0.3">
      <c r="A494" s="114"/>
      <c r="B494" s="114"/>
      <c r="C494" s="114"/>
      <c r="D494" s="114"/>
      <c r="E494" s="114"/>
      <c r="F494" s="114"/>
      <c r="G494" s="114"/>
      <c r="H494" s="223"/>
      <c r="I494" s="114"/>
      <c r="J494" s="142"/>
      <c r="K494" s="142"/>
      <c r="L494" s="142"/>
      <c r="M494" s="142"/>
      <c r="N494" s="143"/>
      <c r="O494" s="143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  <c r="Z494" s="114"/>
      <c r="AA494" s="114"/>
      <c r="AB494" s="114"/>
    </row>
    <row r="495" spans="1:28" ht="15.75" customHeight="1" x14ac:dyDescent="0.3">
      <c r="A495" s="114"/>
      <c r="B495" s="114"/>
      <c r="C495" s="114"/>
      <c r="D495" s="114"/>
      <c r="E495" s="114"/>
      <c r="F495" s="114"/>
      <c r="G495" s="114"/>
      <c r="H495" s="223"/>
      <c r="I495" s="114"/>
      <c r="J495" s="142"/>
      <c r="K495" s="142"/>
      <c r="L495" s="142"/>
      <c r="M495" s="142"/>
      <c r="N495" s="143"/>
      <c r="O495" s="143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  <c r="Z495" s="114"/>
      <c r="AA495" s="114"/>
      <c r="AB495" s="114"/>
    </row>
    <row r="496" spans="1:28" ht="15.75" customHeight="1" x14ac:dyDescent="0.3">
      <c r="A496" s="114"/>
      <c r="B496" s="114"/>
      <c r="C496" s="114"/>
      <c r="D496" s="114"/>
      <c r="E496" s="114"/>
      <c r="F496" s="114"/>
      <c r="G496" s="114"/>
      <c r="H496" s="223"/>
      <c r="I496" s="114"/>
      <c r="J496" s="142"/>
      <c r="K496" s="142"/>
      <c r="L496" s="142"/>
      <c r="M496" s="142"/>
      <c r="N496" s="143"/>
      <c r="O496" s="143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  <c r="Z496" s="114"/>
      <c r="AA496" s="114"/>
      <c r="AB496" s="114"/>
    </row>
    <row r="497" spans="1:28" ht="15.75" customHeight="1" x14ac:dyDescent="0.3">
      <c r="A497" s="114"/>
      <c r="B497" s="114"/>
      <c r="C497" s="114"/>
      <c r="D497" s="114"/>
      <c r="E497" s="114"/>
      <c r="F497" s="114"/>
      <c r="G497" s="114"/>
      <c r="H497" s="223"/>
      <c r="I497" s="114"/>
      <c r="J497" s="142"/>
      <c r="K497" s="142"/>
      <c r="L497" s="142"/>
      <c r="M497" s="142"/>
      <c r="N497" s="143"/>
      <c r="O497" s="143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  <c r="Z497" s="114"/>
      <c r="AA497" s="114"/>
      <c r="AB497" s="114"/>
    </row>
    <row r="498" spans="1:28" ht="15.75" customHeight="1" x14ac:dyDescent="0.3">
      <c r="A498" s="114"/>
      <c r="B498" s="114"/>
      <c r="C498" s="114"/>
      <c r="D498" s="114"/>
      <c r="E498" s="114"/>
      <c r="F498" s="114"/>
      <c r="G498" s="114"/>
      <c r="H498" s="223"/>
      <c r="I498" s="114"/>
      <c r="J498" s="142"/>
      <c r="K498" s="142"/>
      <c r="L498" s="142"/>
      <c r="M498" s="142"/>
      <c r="N498" s="143"/>
      <c r="O498" s="143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  <c r="AA498" s="114"/>
      <c r="AB498" s="114"/>
    </row>
    <row r="499" spans="1:28" ht="15.75" customHeight="1" x14ac:dyDescent="0.3">
      <c r="A499" s="114"/>
      <c r="B499" s="114"/>
      <c r="C499" s="114"/>
      <c r="D499" s="114"/>
      <c r="E499" s="114"/>
      <c r="F499" s="114"/>
      <c r="G499" s="114"/>
      <c r="H499" s="223"/>
      <c r="I499" s="114"/>
      <c r="J499" s="142"/>
      <c r="K499" s="142"/>
      <c r="L499" s="142"/>
      <c r="M499" s="142"/>
      <c r="N499" s="143"/>
      <c r="O499" s="143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  <c r="Z499" s="114"/>
      <c r="AA499" s="114"/>
      <c r="AB499" s="114"/>
    </row>
    <row r="500" spans="1:28" ht="15.75" customHeight="1" x14ac:dyDescent="0.3">
      <c r="A500" s="114"/>
      <c r="B500" s="114"/>
      <c r="C500" s="114"/>
      <c r="D500" s="114"/>
      <c r="E500" s="114"/>
      <c r="F500" s="114"/>
      <c r="G500" s="114"/>
      <c r="H500" s="223"/>
      <c r="I500" s="114"/>
      <c r="J500" s="142"/>
      <c r="K500" s="142"/>
      <c r="L500" s="142"/>
      <c r="M500" s="142"/>
      <c r="N500" s="143"/>
      <c r="O500" s="143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  <c r="Z500" s="114"/>
      <c r="AA500" s="114"/>
      <c r="AB500" s="114"/>
    </row>
    <row r="501" spans="1:28" ht="15.75" customHeight="1" x14ac:dyDescent="0.3">
      <c r="A501" s="114"/>
      <c r="B501" s="114"/>
      <c r="C501" s="114"/>
      <c r="D501" s="114"/>
      <c r="E501" s="114"/>
      <c r="F501" s="114"/>
      <c r="G501" s="114"/>
      <c r="H501" s="223"/>
      <c r="I501" s="114"/>
      <c r="J501" s="142"/>
      <c r="K501" s="142"/>
      <c r="L501" s="142"/>
      <c r="M501" s="142"/>
      <c r="N501" s="143"/>
      <c r="O501" s="143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4"/>
      <c r="AA501" s="114"/>
      <c r="AB501" s="114"/>
    </row>
    <row r="502" spans="1:28" ht="15.75" customHeight="1" x14ac:dyDescent="0.3">
      <c r="A502" s="114"/>
      <c r="B502" s="114"/>
      <c r="C502" s="114"/>
      <c r="D502" s="114"/>
      <c r="E502" s="114"/>
      <c r="F502" s="114"/>
      <c r="G502" s="114"/>
      <c r="H502" s="223"/>
      <c r="I502" s="114"/>
      <c r="J502" s="142"/>
      <c r="K502" s="142"/>
      <c r="L502" s="142"/>
      <c r="M502" s="142"/>
      <c r="N502" s="143"/>
      <c r="O502" s="143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  <c r="Z502" s="114"/>
      <c r="AA502" s="114"/>
      <c r="AB502" s="114"/>
    </row>
    <row r="503" spans="1:28" ht="15.75" customHeight="1" x14ac:dyDescent="0.3">
      <c r="A503" s="114"/>
      <c r="B503" s="114"/>
      <c r="C503" s="114"/>
      <c r="D503" s="114"/>
      <c r="E503" s="114"/>
      <c r="F503" s="114"/>
      <c r="G503" s="114"/>
      <c r="H503" s="223"/>
      <c r="I503" s="114"/>
      <c r="J503" s="142"/>
      <c r="K503" s="142"/>
      <c r="L503" s="142"/>
      <c r="M503" s="142"/>
      <c r="N503" s="143"/>
      <c r="O503" s="143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  <c r="AA503" s="114"/>
      <c r="AB503" s="114"/>
    </row>
    <row r="504" spans="1:28" ht="15.75" customHeight="1" x14ac:dyDescent="0.3">
      <c r="A504" s="114"/>
      <c r="B504" s="114"/>
      <c r="C504" s="114"/>
      <c r="D504" s="114"/>
      <c r="E504" s="114"/>
      <c r="F504" s="114"/>
      <c r="G504" s="114"/>
      <c r="H504" s="223"/>
      <c r="I504" s="114"/>
      <c r="J504" s="142"/>
      <c r="K504" s="142"/>
      <c r="L504" s="142"/>
      <c r="M504" s="142"/>
      <c r="N504" s="143"/>
      <c r="O504" s="143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  <c r="Z504" s="114"/>
      <c r="AA504" s="114"/>
      <c r="AB504" s="114"/>
    </row>
    <row r="505" spans="1:28" ht="15.75" customHeight="1" x14ac:dyDescent="0.3">
      <c r="A505" s="114"/>
      <c r="B505" s="114"/>
      <c r="C505" s="114"/>
      <c r="D505" s="114"/>
      <c r="E505" s="114"/>
      <c r="F505" s="114"/>
      <c r="G505" s="114"/>
      <c r="H505" s="223"/>
      <c r="I505" s="114"/>
      <c r="J505" s="142"/>
      <c r="K505" s="142"/>
      <c r="L505" s="142"/>
      <c r="M505" s="142"/>
      <c r="N505" s="143"/>
      <c r="O505" s="143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  <c r="AA505" s="114"/>
      <c r="AB505" s="114"/>
    </row>
    <row r="506" spans="1:28" ht="15.75" customHeight="1" x14ac:dyDescent="0.3">
      <c r="A506" s="114"/>
      <c r="B506" s="114"/>
      <c r="C506" s="114"/>
      <c r="D506" s="114"/>
      <c r="E506" s="114"/>
      <c r="F506" s="114"/>
      <c r="G506" s="114"/>
      <c r="H506" s="223"/>
      <c r="I506" s="114"/>
      <c r="J506" s="142"/>
      <c r="K506" s="142"/>
      <c r="L506" s="142"/>
      <c r="M506" s="142"/>
      <c r="N506" s="143"/>
      <c r="O506" s="143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  <c r="Z506" s="114"/>
      <c r="AA506" s="114"/>
      <c r="AB506" s="114"/>
    </row>
    <row r="507" spans="1:28" ht="15.75" customHeight="1" x14ac:dyDescent="0.3">
      <c r="A507" s="114"/>
      <c r="B507" s="114"/>
      <c r="C507" s="114"/>
      <c r="D507" s="114"/>
      <c r="E507" s="114"/>
      <c r="F507" s="114"/>
      <c r="G507" s="114"/>
      <c r="H507" s="223"/>
      <c r="I507" s="114"/>
      <c r="J507" s="142"/>
      <c r="K507" s="142"/>
      <c r="L507" s="142"/>
      <c r="M507" s="142"/>
      <c r="N507" s="143"/>
      <c r="O507" s="143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  <c r="Z507" s="114"/>
      <c r="AA507" s="114"/>
      <c r="AB507" s="114"/>
    </row>
    <row r="508" spans="1:28" ht="15.75" customHeight="1" x14ac:dyDescent="0.3">
      <c r="A508" s="114"/>
      <c r="B508" s="114"/>
      <c r="C508" s="114"/>
      <c r="D508" s="114"/>
      <c r="E508" s="114"/>
      <c r="F508" s="114"/>
      <c r="G508" s="114"/>
      <c r="H508" s="223"/>
      <c r="I508" s="114"/>
      <c r="J508" s="142"/>
      <c r="K508" s="142"/>
      <c r="L508" s="142"/>
      <c r="M508" s="142"/>
      <c r="N508" s="143"/>
      <c r="O508" s="143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  <c r="AA508" s="114"/>
      <c r="AB508" s="114"/>
    </row>
    <row r="509" spans="1:28" ht="15.75" customHeight="1" x14ac:dyDescent="0.3">
      <c r="A509" s="114"/>
      <c r="B509" s="114"/>
      <c r="C509" s="114"/>
      <c r="D509" s="114"/>
      <c r="E509" s="114"/>
      <c r="F509" s="114"/>
      <c r="G509" s="114"/>
      <c r="H509" s="223"/>
      <c r="I509" s="114"/>
      <c r="J509" s="142"/>
      <c r="K509" s="142"/>
      <c r="L509" s="142"/>
      <c r="M509" s="142"/>
      <c r="N509" s="143"/>
      <c r="O509" s="143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  <c r="Z509" s="114"/>
      <c r="AA509" s="114"/>
      <c r="AB509" s="114"/>
    </row>
    <row r="510" spans="1:28" ht="15.75" customHeight="1" x14ac:dyDescent="0.3">
      <c r="A510" s="114"/>
      <c r="B510" s="114"/>
      <c r="C510" s="114"/>
      <c r="D510" s="114"/>
      <c r="E510" s="114"/>
      <c r="F510" s="114"/>
      <c r="G510" s="114"/>
      <c r="H510" s="223"/>
      <c r="I510" s="114"/>
      <c r="J510" s="142"/>
      <c r="K510" s="142"/>
      <c r="L510" s="142"/>
      <c r="M510" s="142"/>
      <c r="N510" s="143"/>
      <c r="O510" s="143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  <c r="AA510" s="114"/>
      <c r="AB510" s="114"/>
    </row>
    <row r="511" spans="1:28" ht="15.75" customHeight="1" x14ac:dyDescent="0.3">
      <c r="A511" s="114"/>
      <c r="B511" s="114"/>
      <c r="C511" s="114"/>
      <c r="D511" s="114"/>
      <c r="E511" s="114"/>
      <c r="F511" s="114"/>
      <c r="G511" s="114"/>
      <c r="H511" s="223"/>
      <c r="I511" s="114"/>
      <c r="J511" s="142"/>
      <c r="K511" s="142"/>
      <c r="L511" s="142"/>
      <c r="M511" s="142"/>
      <c r="N511" s="143"/>
      <c r="O511" s="143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  <c r="Z511" s="114"/>
      <c r="AA511" s="114"/>
      <c r="AB511" s="114"/>
    </row>
    <row r="512" spans="1:28" ht="15.75" customHeight="1" x14ac:dyDescent="0.3">
      <c r="A512" s="114"/>
      <c r="B512" s="114"/>
      <c r="C512" s="114"/>
      <c r="D512" s="114"/>
      <c r="E512" s="114"/>
      <c r="F512" s="114"/>
      <c r="G512" s="114"/>
      <c r="H512" s="223"/>
      <c r="I512" s="114"/>
      <c r="J512" s="142"/>
      <c r="K512" s="142"/>
      <c r="L512" s="142"/>
      <c r="M512" s="142"/>
      <c r="N512" s="143"/>
      <c r="O512" s="143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  <c r="Z512" s="114"/>
      <c r="AA512" s="114"/>
      <c r="AB512" s="114"/>
    </row>
    <row r="513" spans="1:28" ht="15.75" customHeight="1" x14ac:dyDescent="0.3">
      <c r="A513" s="114"/>
      <c r="B513" s="114"/>
      <c r="C513" s="114"/>
      <c r="D513" s="114"/>
      <c r="E513" s="114"/>
      <c r="F513" s="114"/>
      <c r="G513" s="114"/>
      <c r="H513" s="223"/>
      <c r="I513" s="114"/>
      <c r="J513" s="142"/>
      <c r="K513" s="142"/>
      <c r="L513" s="142"/>
      <c r="M513" s="142"/>
      <c r="N513" s="143"/>
      <c r="O513" s="143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  <c r="Z513" s="114"/>
      <c r="AA513" s="114"/>
      <c r="AB513" s="114"/>
    </row>
    <row r="514" spans="1:28" ht="15.75" customHeight="1" x14ac:dyDescent="0.3">
      <c r="A514" s="114"/>
      <c r="B514" s="114"/>
      <c r="C514" s="114"/>
      <c r="D514" s="114"/>
      <c r="E514" s="114"/>
      <c r="F514" s="114"/>
      <c r="G514" s="114"/>
      <c r="H514" s="223"/>
      <c r="I514" s="114"/>
      <c r="J514" s="142"/>
      <c r="K514" s="142"/>
      <c r="L514" s="142"/>
      <c r="M514" s="142"/>
      <c r="N514" s="143"/>
      <c r="O514" s="143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  <c r="Z514" s="114"/>
      <c r="AA514" s="114"/>
      <c r="AB514" s="114"/>
    </row>
    <row r="515" spans="1:28" ht="15.75" customHeight="1" x14ac:dyDescent="0.3">
      <c r="A515" s="114"/>
      <c r="B515" s="114"/>
      <c r="C515" s="114"/>
      <c r="D515" s="114"/>
      <c r="E515" s="114"/>
      <c r="F515" s="114"/>
      <c r="G515" s="114"/>
      <c r="H515" s="223"/>
      <c r="I515" s="114"/>
      <c r="J515" s="142"/>
      <c r="K515" s="142"/>
      <c r="L515" s="142"/>
      <c r="M515" s="142"/>
      <c r="N515" s="143"/>
      <c r="O515" s="143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  <c r="Z515" s="114"/>
      <c r="AA515" s="114"/>
      <c r="AB515" s="114"/>
    </row>
    <row r="516" spans="1:28" ht="15.75" customHeight="1" x14ac:dyDescent="0.3">
      <c r="A516" s="114"/>
      <c r="B516" s="114"/>
      <c r="C516" s="114"/>
      <c r="D516" s="114"/>
      <c r="E516" s="114"/>
      <c r="F516" s="114"/>
      <c r="G516" s="114"/>
      <c r="H516" s="223"/>
      <c r="I516" s="114"/>
      <c r="J516" s="142"/>
      <c r="K516" s="142"/>
      <c r="L516" s="142"/>
      <c r="M516" s="142"/>
      <c r="N516" s="143"/>
      <c r="O516" s="143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  <c r="Z516" s="114"/>
      <c r="AA516" s="114"/>
      <c r="AB516" s="114"/>
    </row>
    <row r="517" spans="1:28" ht="15.75" customHeight="1" x14ac:dyDescent="0.3">
      <c r="A517" s="114"/>
      <c r="B517" s="114"/>
      <c r="C517" s="114"/>
      <c r="D517" s="114"/>
      <c r="E517" s="114"/>
      <c r="F517" s="114"/>
      <c r="G517" s="114"/>
      <c r="H517" s="223"/>
      <c r="I517" s="114"/>
      <c r="J517" s="142"/>
      <c r="K517" s="142"/>
      <c r="L517" s="142"/>
      <c r="M517" s="142"/>
      <c r="N517" s="143"/>
      <c r="O517" s="143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  <c r="AA517" s="114"/>
      <c r="AB517" s="114"/>
    </row>
    <row r="518" spans="1:28" ht="15.75" customHeight="1" x14ac:dyDescent="0.3">
      <c r="A518" s="114"/>
      <c r="B518" s="114"/>
      <c r="C518" s="114"/>
      <c r="D518" s="114"/>
      <c r="E518" s="114"/>
      <c r="F518" s="114"/>
      <c r="G518" s="114"/>
      <c r="H518" s="223"/>
      <c r="I518" s="114"/>
      <c r="J518" s="142"/>
      <c r="K518" s="142"/>
      <c r="L518" s="142"/>
      <c r="M518" s="142"/>
      <c r="N518" s="143"/>
      <c r="O518" s="143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  <c r="Z518" s="114"/>
      <c r="AA518" s="114"/>
      <c r="AB518" s="114"/>
    </row>
    <row r="519" spans="1:28" ht="15.75" customHeight="1" x14ac:dyDescent="0.3">
      <c r="A519" s="114"/>
      <c r="B519" s="114"/>
      <c r="C519" s="114"/>
      <c r="D519" s="114"/>
      <c r="E519" s="114"/>
      <c r="F519" s="114"/>
      <c r="G519" s="114"/>
      <c r="H519" s="223"/>
      <c r="I519" s="114"/>
      <c r="J519" s="142"/>
      <c r="K519" s="142"/>
      <c r="L519" s="142"/>
      <c r="M519" s="142"/>
      <c r="N519" s="143"/>
      <c r="O519" s="143"/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  <c r="Z519" s="114"/>
      <c r="AA519" s="114"/>
      <c r="AB519" s="114"/>
    </row>
    <row r="520" spans="1:28" ht="15.75" customHeight="1" x14ac:dyDescent="0.3">
      <c r="A520" s="114"/>
      <c r="B520" s="114"/>
      <c r="C520" s="114"/>
      <c r="D520" s="114"/>
      <c r="E520" s="114"/>
      <c r="F520" s="114"/>
      <c r="G520" s="114"/>
      <c r="H520" s="223"/>
      <c r="I520" s="114"/>
      <c r="J520" s="142"/>
      <c r="K520" s="142"/>
      <c r="L520" s="142"/>
      <c r="M520" s="142"/>
      <c r="N520" s="143"/>
      <c r="O520" s="143"/>
      <c r="P520" s="114"/>
      <c r="Q520" s="114"/>
      <c r="R520" s="114"/>
      <c r="S520" s="114"/>
      <c r="T520" s="114"/>
      <c r="U520" s="114"/>
      <c r="V520" s="114"/>
      <c r="W520" s="114"/>
      <c r="X520" s="114"/>
      <c r="Y520" s="114"/>
      <c r="Z520" s="114"/>
      <c r="AA520" s="114"/>
      <c r="AB520" s="114"/>
    </row>
    <row r="521" spans="1:28" ht="15.75" customHeight="1" x14ac:dyDescent="0.3">
      <c r="A521" s="114"/>
      <c r="B521" s="114"/>
      <c r="C521" s="114"/>
      <c r="D521" s="114"/>
      <c r="E521" s="114"/>
      <c r="F521" s="114"/>
      <c r="G521" s="114"/>
      <c r="H521" s="223"/>
      <c r="I521" s="114"/>
      <c r="J521" s="142"/>
      <c r="K521" s="142"/>
      <c r="L521" s="142"/>
      <c r="M521" s="142"/>
      <c r="N521" s="143"/>
      <c r="O521" s="143"/>
      <c r="P521" s="114"/>
      <c r="Q521" s="114"/>
      <c r="R521" s="114"/>
      <c r="S521" s="114"/>
      <c r="T521" s="114"/>
      <c r="U521" s="114"/>
      <c r="V521" s="114"/>
      <c r="W521" s="114"/>
      <c r="X521" s="114"/>
      <c r="Y521" s="114"/>
      <c r="Z521" s="114"/>
      <c r="AA521" s="114"/>
      <c r="AB521" s="114"/>
    </row>
    <row r="522" spans="1:28" ht="15.75" customHeight="1" x14ac:dyDescent="0.3">
      <c r="A522" s="114"/>
      <c r="B522" s="114"/>
      <c r="C522" s="114"/>
      <c r="D522" s="114"/>
      <c r="E522" s="114"/>
      <c r="F522" s="114"/>
      <c r="G522" s="114"/>
      <c r="H522" s="223"/>
      <c r="I522" s="114"/>
      <c r="J522" s="142"/>
      <c r="K522" s="142"/>
      <c r="L522" s="142"/>
      <c r="M522" s="142"/>
      <c r="N522" s="143"/>
      <c r="O522" s="143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  <c r="Z522" s="114"/>
      <c r="AA522" s="114"/>
      <c r="AB522" s="114"/>
    </row>
    <row r="523" spans="1:28" ht="15.75" customHeight="1" x14ac:dyDescent="0.3">
      <c r="A523" s="114"/>
      <c r="B523" s="114"/>
      <c r="C523" s="114"/>
      <c r="D523" s="114"/>
      <c r="E523" s="114"/>
      <c r="F523" s="114"/>
      <c r="G523" s="114"/>
      <c r="H523" s="223"/>
      <c r="I523" s="114"/>
      <c r="J523" s="142"/>
      <c r="K523" s="142"/>
      <c r="L523" s="142"/>
      <c r="M523" s="142"/>
      <c r="N523" s="143"/>
      <c r="O523" s="143"/>
      <c r="P523" s="114"/>
      <c r="Q523" s="114"/>
      <c r="R523" s="114"/>
      <c r="S523" s="114"/>
      <c r="T523" s="114"/>
      <c r="U523" s="114"/>
      <c r="V523" s="114"/>
      <c r="W523" s="114"/>
      <c r="X523" s="114"/>
      <c r="Y523" s="114"/>
      <c r="Z523" s="114"/>
      <c r="AA523" s="114"/>
      <c r="AB523" s="114"/>
    </row>
    <row r="524" spans="1:28" ht="15.75" customHeight="1" x14ac:dyDescent="0.3">
      <c r="A524" s="114"/>
      <c r="B524" s="114"/>
      <c r="C524" s="114"/>
      <c r="D524" s="114"/>
      <c r="E524" s="114"/>
      <c r="F524" s="114"/>
      <c r="G524" s="114"/>
      <c r="H524" s="223"/>
      <c r="I524" s="114"/>
      <c r="J524" s="142"/>
      <c r="K524" s="142"/>
      <c r="L524" s="142"/>
      <c r="M524" s="142"/>
      <c r="N524" s="143"/>
      <c r="O524" s="143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  <c r="Z524" s="114"/>
      <c r="AA524" s="114"/>
      <c r="AB524" s="114"/>
    </row>
    <row r="525" spans="1:28" ht="15.75" customHeight="1" x14ac:dyDescent="0.3">
      <c r="A525" s="114"/>
      <c r="B525" s="114"/>
      <c r="C525" s="114"/>
      <c r="D525" s="114"/>
      <c r="E525" s="114"/>
      <c r="F525" s="114"/>
      <c r="G525" s="114"/>
      <c r="H525" s="223"/>
      <c r="I525" s="114"/>
      <c r="J525" s="142"/>
      <c r="K525" s="142"/>
      <c r="L525" s="142"/>
      <c r="M525" s="142"/>
      <c r="N525" s="143"/>
      <c r="O525" s="143"/>
      <c r="P525" s="114"/>
      <c r="Q525" s="114"/>
      <c r="R525" s="114"/>
      <c r="S525" s="114"/>
      <c r="T525" s="114"/>
      <c r="U525" s="114"/>
      <c r="V525" s="114"/>
      <c r="W525" s="114"/>
      <c r="X525" s="114"/>
      <c r="Y525" s="114"/>
      <c r="Z525" s="114"/>
      <c r="AA525" s="114"/>
      <c r="AB525" s="114"/>
    </row>
    <row r="526" spans="1:28" ht="15.75" customHeight="1" x14ac:dyDescent="0.3">
      <c r="A526" s="114"/>
      <c r="B526" s="114"/>
      <c r="C526" s="114"/>
      <c r="D526" s="114"/>
      <c r="E526" s="114"/>
      <c r="F526" s="114"/>
      <c r="G526" s="114"/>
      <c r="H526" s="223"/>
      <c r="I526" s="114"/>
      <c r="J526" s="142"/>
      <c r="K526" s="142"/>
      <c r="L526" s="142"/>
      <c r="M526" s="142"/>
      <c r="N526" s="143"/>
      <c r="O526" s="143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  <c r="Z526" s="114"/>
      <c r="AA526" s="114"/>
      <c r="AB526" s="114"/>
    </row>
    <row r="527" spans="1:28" ht="15.75" customHeight="1" x14ac:dyDescent="0.3">
      <c r="A527" s="114"/>
      <c r="B527" s="114"/>
      <c r="C527" s="114"/>
      <c r="D527" s="114"/>
      <c r="E527" s="114"/>
      <c r="F527" s="114"/>
      <c r="G527" s="114"/>
      <c r="H527" s="223"/>
      <c r="I527" s="114"/>
      <c r="J527" s="142"/>
      <c r="K527" s="142"/>
      <c r="L527" s="142"/>
      <c r="M527" s="142"/>
      <c r="N527" s="143"/>
      <c r="O527" s="143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  <c r="AA527" s="114"/>
      <c r="AB527" s="114"/>
    </row>
    <row r="528" spans="1:28" ht="15.75" customHeight="1" x14ac:dyDescent="0.3">
      <c r="A528" s="114"/>
      <c r="B528" s="114"/>
      <c r="C528" s="114"/>
      <c r="D528" s="114"/>
      <c r="E528" s="114"/>
      <c r="F528" s="114"/>
      <c r="G528" s="114"/>
      <c r="H528" s="223"/>
      <c r="I528" s="114"/>
      <c r="J528" s="142"/>
      <c r="K528" s="142"/>
      <c r="L528" s="142"/>
      <c r="M528" s="142"/>
      <c r="N528" s="143"/>
      <c r="O528" s="143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  <c r="AA528" s="114"/>
      <c r="AB528" s="114"/>
    </row>
    <row r="529" spans="1:28" ht="15.75" customHeight="1" x14ac:dyDescent="0.3">
      <c r="A529" s="114"/>
      <c r="B529" s="114"/>
      <c r="C529" s="114"/>
      <c r="D529" s="114"/>
      <c r="E529" s="114"/>
      <c r="F529" s="114"/>
      <c r="G529" s="114"/>
      <c r="H529" s="223"/>
      <c r="I529" s="114"/>
      <c r="J529" s="142"/>
      <c r="K529" s="142"/>
      <c r="L529" s="142"/>
      <c r="M529" s="142"/>
      <c r="N529" s="143"/>
      <c r="O529" s="143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  <c r="Z529" s="114"/>
      <c r="AA529" s="114"/>
      <c r="AB529" s="114"/>
    </row>
    <row r="530" spans="1:28" ht="15.75" customHeight="1" x14ac:dyDescent="0.3">
      <c r="A530" s="114"/>
      <c r="B530" s="114"/>
      <c r="C530" s="114"/>
      <c r="D530" s="114"/>
      <c r="E530" s="114"/>
      <c r="F530" s="114"/>
      <c r="G530" s="114"/>
      <c r="H530" s="223"/>
      <c r="I530" s="114"/>
      <c r="J530" s="142"/>
      <c r="K530" s="142"/>
      <c r="L530" s="142"/>
      <c r="M530" s="142"/>
      <c r="N530" s="143"/>
      <c r="O530" s="143"/>
      <c r="P530" s="114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  <c r="AA530" s="114"/>
      <c r="AB530" s="114"/>
    </row>
    <row r="531" spans="1:28" ht="15.75" customHeight="1" x14ac:dyDescent="0.3">
      <c r="A531" s="114"/>
      <c r="B531" s="114"/>
      <c r="C531" s="114"/>
      <c r="D531" s="114"/>
      <c r="E531" s="114"/>
      <c r="F531" s="114"/>
      <c r="G531" s="114"/>
      <c r="H531" s="223"/>
      <c r="I531" s="114"/>
      <c r="J531" s="142"/>
      <c r="K531" s="142"/>
      <c r="L531" s="142"/>
      <c r="M531" s="142"/>
      <c r="N531" s="143"/>
      <c r="O531" s="143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  <c r="Z531" s="114"/>
      <c r="AA531" s="114"/>
      <c r="AB531" s="114"/>
    </row>
    <row r="532" spans="1:28" ht="15.75" customHeight="1" x14ac:dyDescent="0.3">
      <c r="A532" s="114"/>
      <c r="B532" s="114"/>
      <c r="C532" s="114"/>
      <c r="D532" s="114"/>
      <c r="E532" s="114"/>
      <c r="F532" s="114"/>
      <c r="G532" s="114"/>
      <c r="H532" s="223"/>
      <c r="I532" s="114"/>
      <c r="J532" s="142"/>
      <c r="K532" s="142"/>
      <c r="L532" s="142"/>
      <c r="M532" s="142"/>
      <c r="N532" s="143"/>
      <c r="O532" s="143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  <c r="Z532" s="114"/>
      <c r="AA532" s="114"/>
      <c r="AB532" s="114"/>
    </row>
    <row r="533" spans="1:28" ht="15.75" customHeight="1" x14ac:dyDescent="0.3">
      <c r="A533" s="114"/>
      <c r="B533" s="114"/>
      <c r="C533" s="114"/>
      <c r="D533" s="114"/>
      <c r="E533" s="114"/>
      <c r="F533" s="114"/>
      <c r="G533" s="114"/>
      <c r="H533" s="223"/>
      <c r="I533" s="114"/>
      <c r="J533" s="142"/>
      <c r="K533" s="142"/>
      <c r="L533" s="142"/>
      <c r="M533" s="142"/>
      <c r="N533" s="143"/>
      <c r="O533" s="143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  <c r="AA533" s="114"/>
      <c r="AB533" s="114"/>
    </row>
    <row r="534" spans="1:28" ht="15.75" customHeight="1" x14ac:dyDescent="0.3">
      <c r="A534" s="114"/>
      <c r="B534" s="114"/>
      <c r="C534" s="114"/>
      <c r="D534" s="114"/>
      <c r="E534" s="114"/>
      <c r="F534" s="114"/>
      <c r="G534" s="114"/>
      <c r="H534" s="223"/>
      <c r="I534" s="114"/>
      <c r="J534" s="142"/>
      <c r="K534" s="142"/>
      <c r="L534" s="142"/>
      <c r="M534" s="142"/>
      <c r="N534" s="143"/>
      <c r="O534" s="143"/>
      <c r="P534" s="114"/>
      <c r="Q534" s="114"/>
      <c r="R534" s="114"/>
      <c r="S534" s="114"/>
      <c r="T534" s="114"/>
      <c r="U534" s="114"/>
      <c r="V534" s="114"/>
      <c r="W534" s="114"/>
      <c r="X534" s="114"/>
      <c r="Y534" s="114"/>
      <c r="Z534" s="114"/>
      <c r="AA534" s="114"/>
      <c r="AB534" s="114"/>
    </row>
    <row r="535" spans="1:28" ht="15.75" customHeight="1" x14ac:dyDescent="0.3">
      <c r="A535" s="114"/>
      <c r="B535" s="114"/>
      <c r="C535" s="114"/>
      <c r="D535" s="114"/>
      <c r="E535" s="114"/>
      <c r="F535" s="114"/>
      <c r="G535" s="114"/>
      <c r="H535" s="223"/>
      <c r="I535" s="114"/>
      <c r="J535" s="142"/>
      <c r="K535" s="142"/>
      <c r="L535" s="142"/>
      <c r="M535" s="142"/>
      <c r="N535" s="143"/>
      <c r="O535" s="143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  <c r="Z535" s="114"/>
      <c r="AA535" s="114"/>
      <c r="AB535" s="114"/>
    </row>
    <row r="536" spans="1:28" ht="15.75" customHeight="1" x14ac:dyDescent="0.3">
      <c r="A536" s="114"/>
      <c r="B536" s="114"/>
      <c r="C536" s="114"/>
      <c r="D536" s="114"/>
      <c r="E536" s="114"/>
      <c r="F536" s="114"/>
      <c r="G536" s="114"/>
      <c r="H536" s="223"/>
      <c r="I536" s="114"/>
      <c r="J536" s="142"/>
      <c r="K536" s="142"/>
      <c r="L536" s="142"/>
      <c r="M536" s="142"/>
      <c r="N536" s="143"/>
      <c r="O536" s="143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  <c r="Z536" s="114"/>
      <c r="AA536" s="114"/>
      <c r="AB536" s="114"/>
    </row>
    <row r="537" spans="1:28" ht="15.75" customHeight="1" x14ac:dyDescent="0.3">
      <c r="A537" s="114"/>
      <c r="B537" s="114"/>
      <c r="C537" s="114"/>
      <c r="D537" s="114"/>
      <c r="E537" s="114"/>
      <c r="F537" s="114"/>
      <c r="G537" s="114"/>
      <c r="H537" s="223"/>
      <c r="I537" s="114"/>
      <c r="J537" s="142"/>
      <c r="K537" s="142"/>
      <c r="L537" s="142"/>
      <c r="M537" s="142"/>
      <c r="N537" s="143"/>
      <c r="O537" s="143"/>
      <c r="P537" s="114"/>
      <c r="Q537" s="114"/>
      <c r="R537" s="114"/>
      <c r="S537" s="114"/>
      <c r="T537" s="114"/>
      <c r="U537" s="114"/>
      <c r="V537" s="114"/>
      <c r="W537" s="114"/>
      <c r="X537" s="114"/>
      <c r="Y537" s="114"/>
      <c r="Z537" s="114"/>
      <c r="AA537" s="114"/>
      <c r="AB537" s="114"/>
    </row>
    <row r="538" spans="1:28" ht="15.75" customHeight="1" x14ac:dyDescent="0.3">
      <c r="A538" s="114"/>
      <c r="B538" s="114"/>
      <c r="C538" s="114"/>
      <c r="D538" s="114"/>
      <c r="E538" s="114"/>
      <c r="F538" s="114"/>
      <c r="G538" s="114"/>
      <c r="H538" s="223"/>
      <c r="I538" s="114"/>
      <c r="J538" s="142"/>
      <c r="K538" s="142"/>
      <c r="L538" s="142"/>
      <c r="M538" s="142"/>
      <c r="N538" s="143"/>
      <c r="O538" s="143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  <c r="Z538" s="114"/>
      <c r="AA538" s="114"/>
      <c r="AB538" s="114"/>
    </row>
    <row r="539" spans="1:28" ht="15.75" customHeight="1" x14ac:dyDescent="0.3">
      <c r="A539" s="114"/>
      <c r="B539" s="114"/>
      <c r="C539" s="114"/>
      <c r="D539" s="114"/>
      <c r="E539" s="114"/>
      <c r="F539" s="114"/>
      <c r="G539" s="114"/>
      <c r="H539" s="223"/>
      <c r="I539" s="114"/>
      <c r="J539" s="142"/>
      <c r="K539" s="142"/>
      <c r="L539" s="142"/>
      <c r="M539" s="142"/>
      <c r="N539" s="143"/>
      <c r="O539" s="143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  <c r="Z539" s="114"/>
      <c r="AA539" s="114"/>
      <c r="AB539" s="114"/>
    </row>
    <row r="540" spans="1:28" ht="15.75" customHeight="1" x14ac:dyDescent="0.3">
      <c r="A540" s="114"/>
      <c r="B540" s="114"/>
      <c r="C540" s="114"/>
      <c r="D540" s="114"/>
      <c r="E540" s="114"/>
      <c r="F540" s="114"/>
      <c r="G540" s="114"/>
      <c r="H540" s="223"/>
      <c r="I540" s="114"/>
      <c r="J540" s="142"/>
      <c r="K540" s="142"/>
      <c r="L540" s="142"/>
      <c r="M540" s="142"/>
      <c r="N540" s="143"/>
      <c r="O540" s="143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  <c r="Z540" s="114"/>
      <c r="AA540" s="114"/>
      <c r="AB540" s="114"/>
    </row>
    <row r="541" spans="1:28" ht="15.75" customHeight="1" x14ac:dyDescent="0.3">
      <c r="A541" s="114"/>
      <c r="B541" s="114"/>
      <c r="C541" s="114"/>
      <c r="D541" s="114"/>
      <c r="E541" s="114"/>
      <c r="F541" s="114"/>
      <c r="G541" s="114"/>
      <c r="H541" s="223"/>
      <c r="I541" s="114"/>
      <c r="J541" s="142"/>
      <c r="K541" s="142"/>
      <c r="L541" s="142"/>
      <c r="M541" s="142"/>
      <c r="N541" s="143"/>
      <c r="O541" s="143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  <c r="Z541" s="114"/>
      <c r="AA541" s="114"/>
      <c r="AB541" s="114"/>
    </row>
    <row r="542" spans="1:28" ht="15.75" customHeight="1" x14ac:dyDescent="0.3">
      <c r="A542" s="114"/>
      <c r="B542" s="114"/>
      <c r="C542" s="114"/>
      <c r="D542" s="114"/>
      <c r="E542" s="114"/>
      <c r="F542" s="114"/>
      <c r="G542" s="114"/>
      <c r="H542" s="223"/>
      <c r="I542" s="114"/>
      <c r="J542" s="142"/>
      <c r="K542" s="142"/>
      <c r="L542" s="142"/>
      <c r="M542" s="142"/>
      <c r="N542" s="143"/>
      <c r="O542" s="143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  <c r="Z542" s="114"/>
      <c r="AA542" s="114"/>
      <c r="AB542" s="114"/>
    </row>
    <row r="543" spans="1:28" ht="15.75" customHeight="1" x14ac:dyDescent="0.3">
      <c r="A543" s="114"/>
      <c r="B543" s="114"/>
      <c r="C543" s="114"/>
      <c r="D543" s="114"/>
      <c r="E543" s="114"/>
      <c r="F543" s="114"/>
      <c r="G543" s="114"/>
      <c r="H543" s="223"/>
      <c r="I543" s="114"/>
      <c r="J543" s="142"/>
      <c r="K543" s="142"/>
      <c r="L543" s="142"/>
      <c r="M543" s="142"/>
      <c r="N543" s="143"/>
      <c r="O543" s="143"/>
      <c r="P543" s="114"/>
      <c r="Q543" s="114"/>
      <c r="R543" s="114"/>
      <c r="S543" s="114"/>
      <c r="T543" s="114"/>
      <c r="U543" s="114"/>
      <c r="V543" s="114"/>
      <c r="W543" s="114"/>
      <c r="X543" s="114"/>
      <c r="Y543" s="114"/>
      <c r="Z543" s="114"/>
      <c r="AA543" s="114"/>
      <c r="AB543" s="114"/>
    </row>
    <row r="544" spans="1:28" ht="15.75" customHeight="1" x14ac:dyDescent="0.3">
      <c r="A544" s="114"/>
      <c r="B544" s="114"/>
      <c r="C544" s="114"/>
      <c r="D544" s="114"/>
      <c r="E544" s="114"/>
      <c r="F544" s="114"/>
      <c r="G544" s="114"/>
      <c r="H544" s="223"/>
      <c r="I544" s="114"/>
      <c r="J544" s="142"/>
      <c r="K544" s="142"/>
      <c r="L544" s="142"/>
      <c r="M544" s="142"/>
      <c r="N544" s="143"/>
      <c r="O544" s="143"/>
      <c r="P544" s="114"/>
      <c r="Q544" s="114"/>
      <c r="R544" s="114"/>
      <c r="S544" s="114"/>
      <c r="T544" s="114"/>
      <c r="U544" s="114"/>
      <c r="V544" s="114"/>
      <c r="W544" s="114"/>
      <c r="X544" s="114"/>
      <c r="Y544" s="114"/>
      <c r="Z544" s="114"/>
      <c r="AA544" s="114"/>
      <c r="AB544" s="114"/>
    </row>
    <row r="545" spans="1:28" ht="15.75" customHeight="1" x14ac:dyDescent="0.3">
      <c r="A545" s="114"/>
      <c r="B545" s="114"/>
      <c r="C545" s="114"/>
      <c r="D545" s="114"/>
      <c r="E545" s="114"/>
      <c r="F545" s="114"/>
      <c r="G545" s="114"/>
      <c r="H545" s="223"/>
      <c r="I545" s="114"/>
      <c r="J545" s="142"/>
      <c r="K545" s="142"/>
      <c r="L545" s="142"/>
      <c r="M545" s="142"/>
      <c r="N545" s="143"/>
      <c r="O545" s="143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  <c r="AA545" s="114"/>
      <c r="AB545" s="114"/>
    </row>
    <row r="546" spans="1:28" ht="15.75" customHeight="1" x14ac:dyDescent="0.3">
      <c r="A546" s="114"/>
      <c r="B546" s="114"/>
      <c r="C546" s="114"/>
      <c r="D546" s="114"/>
      <c r="E546" s="114"/>
      <c r="F546" s="114"/>
      <c r="G546" s="114"/>
      <c r="H546" s="223"/>
      <c r="I546" s="114"/>
      <c r="J546" s="142"/>
      <c r="K546" s="142"/>
      <c r="L546" s="142"/>
      <c r="M546" s="142"/>
      <c r="N546" s="143"/>
      <c r="O546" s="143"/>
      <c r="P546" s="114"/>
      <c r="Q546" s="114"/>
      <c r="R546" s="114"/>
      <c r="S546" s="114"/>
      <c r="T546" s="114"/>
      <c r="U546" s="114"/>
      <c r="V546" s="114"/>
      <c r="W546" s="114"/>
      <c r="X546" s="114"/>
      <c r="Y546" s="114"/>
      <c r="Z546" s="114"/>
      <c r="AA546" s="114"/>
      <c r="AB546" s="114"/>
    </row>
    <row r="547" spans="1:28" ht="15.75" customHeight="1" x14ac:dyDescent="0.3">
      <c r="A547" s="114"/>
      <c r="B547" s="114"/>
      <c r="C547" s="114"/>
      <c r="D547" s="114"/>
      <c r="E547" s="114"/>
      <c r="F547" s="114"/>
      <c r="G547" s="114"/>
      <c r="H547" s="223"/>
      <c r="I547" s="114"/>
      <c r="J547" s="142"/>
      <c r="K547" s="142"/>
      <c r="L547" s="142"/>
      <c r="M547" s="142"/>
      <c r="N547" s="143"/>
      <c r="O547" s="143"/>
      <c r="P547" s="114"/>
      <c r="Q547" s="114"/>
      <c r="R547" s="114"/>
      <c r="S547" s="114"/>
      <c r="T547" s="114"/>
      <c r="U547" s="114"/>
      <c r="V547" s="114"/>
      <c r="W547" s="114"/>
      <c r="X547" s="114"/>
      <c r="Y547" s="114"/>
      <c r="Z547" s="114"/>
      <c r="AA547" s="114"/>
      <c r="AB547" s="114"/>
    </row>
    <row r="548" spans="1:28" ht="15.75" customHeight="1" x14ac:dyDescent="0.3">
      <c r="A548" s="114"/>
      <c r="B548" s="114"/>
      <c r="C548" s="114"/>
      <c r="D548" s="114"/>
      <c r="E548" s="114"/>
      <c r="F548" s="114"/>
      <c r="G548" s="114"/>
      <c r="H548" s="223"/>
      <c r="I548" s="114"/>
      <c r="J548" s="142"/>
      <c r="K548" s="142"/>
      <c r="L548" s="142"/>
      <c r="M548" s="142"/>
      <c r="N548" s="143"/>
      <c r="O548" s="143"/>
      <c r="P548" s="114"/>
      <c r="Q548" s="114"/>
      <c r="R548" s="114"/>
      <c r="S548" s="114"/>
      <c r="T548" s="114"/>
      <c r="U548" s="114"/>
      <c r="V548" s="114"/>
      <c r="W548" s="114"/>
      <c r="X548" s="114"/>
      <c r="Y548" s="114"/>
      <c r="Z548" s="114"/>
      <c r="AA548" s="114"/>
      <c r="AB548" s="114"/>
    </row>
    <row r="549" spans="1:28" ht="15.75" customHeight="1" x14ac:dyDescent="0.3">
      <c r="A549" s="114"/>
      <c r="B549" s="114"/>
      <c r="C549" s="114"/>
      <c r="D549" s="114"/>
      <c r="E549" s="114"/>
      <c r="F549" s="114"/>
      <c r="G549" s="114"/>
      <c r="H549" s="223"/>
      <c r="I549" s="114"/>
      <c r="J549" s="142"/>
      <c r="K549" s="142"/>
      <c r="L549" s="142"/>
      <c r="M549" s="142"/>
      <c r="N549" s="143"/>
      <c r="O549" s="143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  <c r="Z549" s="114"/>
      <c r="AA549" s="114"/>
      <c r="AB549" s="114"/>
    </row>
    <row r="550" spans="1:28" ht="15.75" customHeight="1" x14ac:dyDescent="0.3">
      <c r="A550" s="114"/>
      <c r="B550" s="114"/>
      <c r="C550" s="114"/>
      <c r="D550" s="114"/>
      <c r="E550" s="114"/>
      <c r="F550" s="114"/>
      <c r="G550" s="114"/>
      <c r="H550" s="223"/>
      <c r="I550" s="114"/>
      <c r="J550" s="142"/>
      <c r="K550" s="142"/>
      <c r="L550" s="142"/>
      <c r="M550" s="142"/>
      <c r="N550" s="143"/>
      <c r="O550" s="143"/>
      <c r="P550" s="114"/>
      <c r="Q550" s="114"/>
      <c r="R550" s="114"/>
      <c r="S550" s="114"/>
      <c r="T550" s="114"/>
      <c r="U550" s="114"/>
      <c r="V550" s="114"/>
      <c r="W550" s="114"/>
      <c r="X550" s="114"/>
      <c r="Y550" s="114"/>
      <c r="Z550" s="114"/>
      <c r="AA550" s="114"/>
      <c r="AB550" s="114"/>
    </row>
    <row r="551" spans="1:28" ht="15.75" customHeight="1" x14ac:dyDescent="0.3">
      <c r="A551" s="114"/>
      <c r="B551" s="114"/>
      <c r="C551" s="114"/>
      <c r="D551" s="114"/>
      <c r="E551" s="114"/>
      <c r="F551" s="114"/>
      <c r="G551" s="114"/>
      <c r="H551" s="223"/>
      <c r="I551" s="114"/>
      <c r="J551" s="142"/>
      <c r="K551" s="142"/>
      <c r="L551" s="142"/>
      <c r="M551" s="142"/>
      <c r="N551" s="143"/>
      <c r="O551" s="143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  <c r="Z551" s="114"/>
      <c r="AA551" s="114"/>
      <c r="AB551" s="114"/>
    </row>
    <row r="552" spans="1:28" ht="15.75" customHeight="1" x14ac:dyDescent="0.3">
      <c r="A552" s="114"/>
      <c r="B552" s="114"/>
      <c r="C552" s="114"/>
      <c r="D552" s="114"/>
      <c r="E552" s="114"/>
      <c r="F552" s="114"/>
      <c r="G552" s="114"/>
      <c r="H552" s="223"/>
      <c r="I552" s="114"/>
      <c r="J552" s="142"/>
      <c r="K552" s="142"/>
      <c r="L552" s="142"/>
      <c r="M552" s="142"/>
      <c r="N552" s="143"/>
      <c r="O552" s="143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  <c r="Z552" s="114"/>
      <c r="AA552" s="114"/>
      <c r="AB552" s="114"/>
    </row>
    <row r="553" spans="1:28" ht="15.75" customHeight="1" x14ac:dyDescent="0.3">
      <c r="A553" s="114"/>
      <c r="B553" s="114"/>
      <c r="C553" s="114"/>
      <c r="D553" s="114"/>
      <c r="E553" s="114"/>
      <c r="F553" s="114"/>
      <c r="G553" s="114"/>
      <c r="H553" s="223"/>
      <c r="I553" s="114"/>
      <c r="J553" s="142"/>
      <c r="K553" s="142"/>
      <c r="L553" s="142"/>
      <c r="M553" s="142"/>
      <c r="N553" s="143"/>
      <c r="O553" s="143"/>
      <c r="P553" s="114"/>
      <c r="Q553" s="114"/>
      <c r="R553" s="114"/>
      <c r="S553" s="114"/>
      <c r="T553" s="114"/>
      <c r="U553" s="114"/>
      <c r="V553" s="114"/>
      <c r="W553" s="114"/>
      <c r="X553" s="114"/>
      <c r="Y553" s="114"/>
      <c r="Z553" s="114"/>
      <c r="AA553" s="114"/>
      <c r="AB553" s="114"/>
    </row>
    <row r="554" spans="1:28" ht="15.75" customHeight="1" x14ac:dyDescent="0.3">
      <c r="A554" s="114"/>
      <c r="B554" s="114"/>
      <c r="C554" s="114"/>
      <c r="D554" s="114"/>
      <c r="E554" s="114"/>
      <c r="F554" s="114"/>
      <c r="G554" s="114"/>
      <c r="H554" s="223"/>
      <c r="I554" s="114"/>
      <c r="J554" s="142"/>
      <c r="K554" s="142"/>
      <c r="L554" s="142"/>
      <c r="M554" s="142"/>
      <c r="N554" s="143"/>
      <c r="O554" s="143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  <c r="Z554" s="114"/>
      <c r="AA554" s="114"/>
      <c r="AB554" s="114"/>
    </row>
    <row r="555" spans="1:28" ht="15.75" customHeight="1" x14ac:dyDescent="0.3">
      <c r="A555" s="114"/>
      <c r="B555" s="114"/>
      <c r="C555" s="114"/>
      <c r="D555" s="114"/>
      <c r="E555" s="114"/>
      <c r="F555" s="114"/>
      <c r="G555" s="114"/>
      <c r="H555" s="223"/>
      <c r="I555" s="114"/>
      <c r="J555" s="142"/>
      <c r="K555" s="142"/>
      <c r="L555" s="142"/>
      <c r="M555" s="142"/>
      <c r="N555" s="143"/>
      <c r="O555" s="143"/>
      <c r="P555" s="114"/>
      <c r="Q555" s="114"/>
      <c r="R555" s="114"/>
      <c r="S555" s="114"/>
      <c r="T555" s="114"/>
      <c r="U555" s="114"/>
      <c r="V555" s="114"/>
      <c r="W555" s="114"/>
      <c r="X555" s="114"/>
      <c r="Y555" s="114"/>
      <c r="Z555" s="114"/>
      <c r="AA555" s="114"/>
      <c r="AB555" s="114"/>
    </row>
    <row r="556" spans="1:28" ht="15.75" customHeight="1" x14ac:dyDescent="0.3">
      <c r="A556" s="114"/>
      <c r="B556" s="114"/>
      <c r="C556" s="114"/>
      <c r="D556" s="114"/>
      <c r="E556" s="114"/>
      <c r="F556" s="114"/>
      <c r="G556" s="114"/>
      <c r="H556" s="223"/>
      <c r="I556" s="114"/>
      <c r="J556" s="142"/>
      <c r="K556" s="142"/>
      <c r="L556" s="142"/>
      <c r="M556" s="142"/>
      <c r="N556" s="143"/>
      <c r="O556" s="143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  <c r="AA556" s="114"/>
      <c r="AB556" s="114"/>
    </row>
    <row r="557" spans="1:28" ht="15.75" customHeight="1" x14ac:dyDescent="0.3">
      <c r="A557" s="114"/>
      <c r="B557" s="114"/>
      <c r="C557" s="114"/>
      <c r="D557" s="114"/>
      <c r="E557" s="114"/>
      <c r="F557" s="114"/>
      <c r="G557" s="114"/>
      <c r="H557" s="223"/>
      <c r="I557" s="114"/>
      <c r="J557" s="142"/>
      <c r="K557" s="142"/>
      <c r="L557" s="142"/>
      <c r="M557" s="142"/>
      <c r="N557" s="143"/>
      <c r="O557" s="143"/>
      <c r="P557" s="114"/>
      <c r="Q557" s="114"/>
      <c r="R557" s="114"/>
      <c r="S557" s="114"/>
      <c r="T557" s="114"/>
      <c r="U557" s="114"/>
      <c r="V557" s="114"/>
      <c r="W557" s="114"/>
      <c r="X557" s="114"/>
      <c r="Y557" s="114"/>
      <c r="Z557" s="114"/>
      <c r="AA557" s="114"/>
      <c r="AB557" s="114"/>
    </row>
    <row r="558" spans="1:28" ht="15.75" customHeight="1" x14ac:dyDescent="0.3">
      <c r="A558" s="114"/>
      <c r="B558" s="114"/>
      <c r="C558" s="114"/>
      <c r="D558" s="114"/>
      <c r="E558" s="114"/>
      <c r="F558" s="114"/>
      <c r="G558" s="114"/>
      <c r="H558" s="223"/>
      <c r="I558" s="114"/>
      <c r="J558" s="142"/>
      <c r="K558" s="142"/>
      <c r="L558" s="142"/>
      <c r="M558" s="142"/>
      <c r="N558" s="143"/>
      <c r="O558" s="143"/>
      <c r="P558" s="114"/>
      <c r="Q558" s="114"/>
      <c r="R558" s="114"/>
      <c r="S558" s="114"/>
      <c r="T558" s="114"/>
      <c r="U558" s="114"/>
      <c r="V558" s="114"/>
      <c r="W558" s="114"/>
      <c r="X558" s="114"/>
      <c r="Y558" s="114"/>
      <c r="Z558" s="114"/>
      <c r="AA558" s="114"/>
      <c r="AB558" s="114"/>
    </row>
    <row r="559" spans="1:28" ht="15.75" customHeight="1" x14ac:dyDescent="0.3">
      <c r="A559" s="114"/>
      <c r="B559" s="114"/>
      <c r="C559" s="114"/>
      <c r="D559" s="114"/>
      <c r="E559" s="114"/>
      <c r="F559" s="114"/>
      <c r="G559" s="114"/>
      <c r="H559" s="223"/>
      <c r="I559" s="114"/>
      <c r="J559" s="142"/>
      <c r="K559" s="142"/>
      <c r="L559" s="142"/>
      <c r="M559" s="142"/>
      <c r="N559" s="143"/>
      <c r="O559" s="143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  <c r="Z559" s="114"/>
      <c r="AA559" s="114"/>
      <c r="AB559" s="114"/>
    </row>
    <row r="560" spans="1:28" ht="15.75" customHeight="1" x14ac:dyDescent="0.3">
      <c r="A560" s="114"/>
      <c r="B560" s="114"/>
      <c r="C560" s="114"/>
      <c r="D560" s="114"/>
      <c r="E560" s="114"/>
      <c r="F560" s="114"/>
      <c r="G560" s="114"/>
      <c r="H560" s="223"/>
      <c r="I560" s="114"/>
      <c r="J560" s="142"/>
      <c r="K560" s="142"/>
      <c r="L560" s="142"/>
      <c r="M560" s="142"/>
      <c r="N560" s="143"/>
      <c r="O560" s="143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  <c r="AA560" s="114"/>
      <c r="AB560" s="114"/>
    </row>
    <row r="561" spans="1:28" ht="15.75" customHeight="1" x14ac:dyDescent="0.3">
      <c r="A561" s="114"/>
      <c r="B561" s="114"/>
      <c r="C561" s="114"/>
      <c r="D561" s="114"/>
      <c r="E561" s="114"/>
      <c r="F561" s="114"/>
      <c r="G561" s="114"/>
      <c r="H561" s="223"/>
      <c r="I561" s="114"/>
      <c r="J561" s="142"/>
      <c r="K561" s="142"/>
      <c r="L561" s="142"/>
      <c r="M561" s="142"/>
      <c r="N561" s="143"/>
      <c r="O561" s="143"/>
      <c r="P561" s="114"/>
      <c r="Q561" s="114"/>
      <c r="R561" s="114"/>
      <c r="S561" s="114"/>
      <c r="T561" s="114"/>
      <c r="U561" s="114"/>
      <c r="V561" s="114"/>
      <c r="W561" s="114"/>
      <c r="X561" s="114"/>
      <c r="Y561" s="114"/>
      <c r="Z561" s="114"/>
      <c r="AA561" s="114"/>
      <c r="AB561" s="114"/>
    </row>
    <row r="562" spans="1:28" ht="15.75" customHeight="1" x14ac:dyDescent="0.3">
      <c r="A562" s="114"/>
      <c r="B562" s="114"/>
      <c r="C562" s="114"/>
      <c r="D562" s="114"/>
      <c r="E562" s="114"/>
      <c r="F562" s="114"/>
      <c r="G562" s="114"/>
      <c r="H562" s="223"/>
      <c r="I562" s="114"/>
      <c r="J562" s="142"/>
      <c r="K562" s="142"/>
      <c r="L562" s="142"/>
      <c r="M562" s="142"/>
      <c r="N562" s="143"/>
      <c r="O562" s="143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  <c r="Z562" s="114"/>
      <c r="AA562" s="114"/>
      <c r="AB562" s="114"/>
    </row>
    <row r="563" spans="1:28" ht="15.75" customHeight="1" x14ac:dyDescent="0.3">
      <c r="A563" s="114"/>
      <c r="B563" s="114"/>
      <c r="C563" s="114"/>
      <c r="D563" s="114"/>
      <c r="E563" s="114"/>
      <c r="F563" s="114"/>
      <c r="G563" s="114"/>
      <c r="H563" s="223"/>
      <c r="I563" s="114"/>
      <c r="J563" s="142"/>
      <c r="K563" s="142"/>
      <c r="L563" s="142"/>
      <c r="M563" s="142"/>
      <c r="N563" s="143"/>
      <c r="O563" s="143"/>
      <c r="P563" s="114"/>
      <c r="Q563" s="114"/>
      <c r="R563" s="114"/>
      <c r="S563" s="114"/>
      <c r="T563" s="114"/>
      <c r="U563" s="114"/>
      <c r="V563" s="114"/>
      <c r="W563" s="114"/>
      <c r="X563" s="114"/>
      <c r="Y563" s="114"/>
      <c r="Z563" s="114"/>
      <c r="AA563" s="114"/>
      <c r="AB563" s="114"/>
    </row>
    <row r="564" spans="1:28" ht="15.75" customHeight="1" x14ac:dyDescent="0.3">
      <c r="A564" s="114"/>
      <c r="B564" s="114"/>
      <c r="C564" s="114"/>
      <c r="D564" s="114"/>
      <c r="E564" s="114"/>
      <c r="F564" s="114"/>
      <c r="G564" s="114"/>
      <c r="H564" s="223"/>
      <c r="I564" s="114"/>
      <c r="J564" s="142"/>
      <c r="K564" s="142"/>
      <c r="L564" s="142"/>
      <c r="M564" s="142"/>
      <c r="N564" s="143"/>
      <c r="O564" s="143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  <c r="Z564" s="114"/>
      <c r="AA564" s="114"/>
      <c r="AB564" s="114"/>
    </row>
    <row r="565" spans="1:28" ht="15.75" customHeight="1" x14ac:dyDescent="0.3">
      <c r="A565" s="114"/>
      <c r="B565" s="114"/>
      <c r="C565" s="114"/>
      <c r="D565" s="114"/>
      <c r="E565" s="114"/>
      <c r="F565" s="114"/>
      <c r="G565" s="114"/>
      <c r="H565" s="223"/>
      <c r="I565" s="114"/>
      <c r="J565" s="142"/>
      <c r="K565" s="142"/>
      <c r="L565" s="142"/>
      <c r="M565" s="142"/>
      <c r="N565" s="143"/>
      <c r="O565" s="143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  <c r="Z565" s="114"/>
      <c r="AA565" s="114"/>
      <c r="AB565" s="114"/>
    </row>
    <row r="566" spans="1:28" ht="15.75" customHeight="1" x14ac:dyDescent="0.3">
      <c r="A566" s="114"/>
      <c r="B566" s="114"/>
      <c r="C566" s="114"/>
      <c r="D566" s="114"/>
      <c r="E566" s="114"/>
      <c r="F566" s="114"/>
      <c r="G566" s="114"/>
      <c r="H566" s="223"/>
      <c r="I566" s="114"/>
      <c r="J566" s="142"/>
      <c r="K566" s="142"/>
      <c r="L566" s="142"/>
      <c r="M566" s="142"/>
      <c r="N566" s="143"/>
      <c r="O566" s="143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  <c r="Z566" s="114"/>
      <c r="AA566" s="114"/>
      <c r="AB566" s="114"/>
    </row>
    <row r="567" spans="1:28" ht="15.75" customHeight="1" x14ac:dyDescent="0.3">
      <c r="A567" s="114"/>
      <c r="B567" s="114"/>
      <c r="C567" s="114"/>
      <c r="D567" s="114"/>
      <c r="E567" s="114"/>
      <c r="F567" s="114"/>
      <c r="G567" s="114"/>
      <c r="H567" s="223"/>
      <c r="I567" s="114"/>
      <c r="J567" s="142"/>
      <c r="K567" s="142"/>
      <c r="L567" s="142"/>
      <c r="M567" s="142"/>
      <c r="N567" s="143"/>
      <c r="O567" s="143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  <c r="Z567" s="114"/>
      <c r="AA567" s="114"/>
      <c r="AB567" s="114"/>
    </row>
    <row r="568" spans="1:28" ht="15.75" customHeight="1" x14ac:dyDescent="0.3">
      <c r="A568" s="114"/>
      <c r="B568" s="114"/>
      <c r="C568" s="114"/>
      <c r="D568" s="114"/>
      <c r="E568" s="114"/>
      <c r="F568" s="114"/>
      <c r="G568" s="114"/>
      <c r="H568" s="223"/>
      <c r="I568" s="114"/>
      <c r="J568" s="142"/>
      <c r="K568" s="142"/>
      <c r="L568" s="142"/>
      <c r="M568" s="142"/>
      <c r="N568" s="143"/>
      <c r="O568" s="143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  <c r="Z568" s="114"/>
      <c r="AA568" s="114"/>
      <c r="AB568" s="114"/>
    </row>
    <row r="569" spans="1:28" ht="15.75" customHeight="1" x14ac:dyDescent="0.3">
      <c r="A569" s="114"/>
      <c r="B569" s="114"/>
      <c r="C569" s="114"/>
      <c r="D569" s="114"/>
      <c r="E569" s="114"/>
      <c r="F569" s="114"/>
      <c r="G569" s="114"/>
      <c r="H569" s="223"/>
      <c r="I569" s="114"/>
      <c r="J569" s="142"/>
      <c r="K569" s="142"/>
      <c r="L569" s="142"/>
      <c r="M569" s="142"/>
      <c r="N569" s="143"/>
      <c r="O569" s="143"/>
      <c r="P569" s="114"/>
      <c r="Q569" s="114"/>
      <c r="R569" s="114"/>
      <c r="S569" s="114"/>
      <c r="T569" s="114"/>
      <c r="U569" s="114"/>
      <c r="V569" s="114"/>
      <c r="W569" s="114"/>
      <c r="X569" s="114"/>
      <c r="Y569" s="114"/>
      <c r="Z569" s="114"/>
      <c r="AA569" s="114"/>
      <c r="AB569" s="114"/>
    </row>
    <row r="570" spans="1:28" ht="15.75" customHeight="1" x14ac:dyDescent="0.3">
      <c r="A570" s="114"/>
      <c r="B570" s="114"/>
      <c r="C570" s="114"/>
      <c r="D570" s="114"/>
      <c r="E570" s="114"/>
      <c r="F570" s="114"/>
      <c r="G570" s="114"/>
      <c r="H570" s="223"/>
      <c r="I570" s="114"/>
      <c r="J570" s="142"/>
      <c r="K570" s="142"/>
      <c r="L570" s="142"/>
      <c r="M570" s="142"/>
      <c r="N570" s="143"/>
      <c r="O570" s="143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  <c r="Z570" s="114"/>
      <c r="AA570" s="114"/>
      <c r="AB570" s="114"/>
    </row>
    <row r="571" spans="1:28" ht="15.75" customHeight="1" x14ac:dyDescent="0.3">
      <c r="A571" s="114"/>
      <c r="B571" s="114"/>
      <c r="C571" s="114"/>
      <c r="D571" s="114"/>
      <c r="E571" s="114"/>
      <c r="F571" s="114"/>
      <c r="G571" s="114"/>
      <c r="H571" s="223"/>
      <c r="I571" s="114"/>
      <c r="J571" s="142"/>
      <c r="K571" s="142"/>
      <c r="L571" s="142"/>
      <c r="M571" s="142"/>
      <c r="N571" s="143"/>
      <c r="O571" s="143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  <c r="Z571" s="114"/>
      <c r="AA571" s="114"/>
      <c r="AB571" s="114"/>
    </row>
    <row r="572" spans="1:28" ht="15.75" customHeight="1" x14ac:dyDescent="0.3">
      <c r="A572" s="114"/>
      <c r="B572" s="114"/>
      <c r="C572" s="114"/>
      <c r="D572" s="114"/>
      <c r="E572" s="114"/>
      <c r="F572" s="114"/>
      <c r="G572" s="114"/>
      <c r="H572" s="223"/>
      <c r="I572" s="114"/>
      <c r="J572" s="142"/>
      <c r="K572" s="142"/>
      <c r="L572" s="142"/>
      <c r="M572" s="142"/>
      <c r="N572" s="143"/>
      <c r="O572" s="143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  <c r="Z572" s="114"/>
      <c r="AA572" s="114"/>
      <c r="AB572" s="114"/>
    </row>
    <row r="573" spans="1:28" ht="15.75" customHeight="1" x14ac:dyDescent="0.3">
      <c r="A573" s="114"/>
      <c r="B573" s="114"/>
      <c r="C573" s="114"/>
      <c r="D573" s="114"/>
      <c r="E573" s="114"/>
      <c r="F573" s="114"/>
      <c r="G573" s="114"/>
      <c r="H573" s="223"/>
      <c r="I573" s="114"/>
      <c r="J573" s="142"/>
      <c r="K573" s="142"/>
      <c r="L573" s="142"/>
      <c r="M573" s="142"/>
      <c r="N573" s="143"/>
      <c r="O573" s="143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  <c r="Z573" s="114"/>
      <c r="AA573" s="114"/>
      <c r="AB573" s="114"/>
    </row>
    <row r="574" spans="1:28" ht="15.75" customHeight="1" x14ac:dyDescent="0.3">
      <c r="A574" s="114"/>
      <c r="B574" s="114"/>
      <c r="C574" s="114"/>
      <c r="D574" s="114"/>
      <c r="E574" s="114"/>
      <c r="F574" s="114"/>
      <c r="G574" s="114"/>
      <c r="H574" s="223"/>
      <c r="I574" s="114"/>
      <c r="J574" s="142"/>
      <c r="K574" s="142"/>
      <c r="L574" s="142"/>
      <c r="M574" s="142"/>
      <c r="N574" s="143"/>
      <c r="O574" s="143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  <c r="Z574" s="114"/>
      <c r="AA574" s="114"/>
      <c r="AB574" s="114"/>
    </row>
    <row r="575" spans="1:28" ht="15.75" customHeight="1" x14ac:dyDescent="0.3">
      <c r="A575" s="114"/>
      <c r="B575" s="114"/>
      <c r="C575" s="114"/>
      <c r="D575" s="114"/>
      <c r="E575" s="114"/>
      <c r="F575" s="114"/>
      <c r="G575" s="114"/>
      <c r="H575" s="223"/>
      <c r="I575" s="114"/>
      <c r="J575" s="142"/>
      <c r="K575" s="142"/>
      <c r="L575" s="142"/>
      <c r="M575" s="142"/>
      <c r="N575" s="143"/>
      <c r="O575" s="143"/>
      <c r="P575" s="114"/>
      <c r="Q575" s="114"/>
      <c r="R575" s="114"/>
      <c r="S575" s="114"/>
      <c r="T575" s="114"/>
      <c r="U575" s="114"/>
      <c r="V575" s="114"/>
      <c r="W575" s="114"/>
      <c r="X575" s="114"/>
      <c r="Y575" s="114"/>
      <c r="Z575" s="114"/>
      <c r="AA575" s="114"/>
      <c r="AB575" s="114"/>
    </row>
    <row r="576" spans="1:28" ht="15.75" customHeight="1" x14ac:dyDescent="0.3">
      <c r="A576" s="114"/>
      <c r="B576" s="114"/>
      <c r="C576" s="114"/>
      <c r="D576" s="114"/>
      <c r="E576" s="114"/>
      <c r="F576" s="114"/>
      <c r="G576" s="114"/>
      <c r="H576" s="223"/>
      <c r="I576" s="114"/>
      <c r="J576" s="142"/>
      <c r="K576" s="142"/>
      <c r="L576" s="142"/>
      <c r="M576" s="142"/>
      <c r="N576" s="143"/>
      <c r="O576" s="143"/>
      <c r="P576" s="114"/>
      <c r="Q576" s="114"/>
      <c r="R576" s="114"/>
      <c r="S576" s="114"/>
      <c r="T576" s="114"/>
      <c r="U576" s="114"/>
      <c r="V576" s="114"/>
      <c r="W576" s="114"/>
      <c r="X576" s="114"/>
      <c r="Y576" s="114"/>
      <c r="Z576" s="114"/>
      <c r="AA576" s="114"/>
      <c r="AB576" s="114"/>
    </row>
    <row r="577" spans="1:28" ht="15.75" customHeight="1" x14ac:dyDescent="0.3">
      <c r="A577" s="114"/>
      <c r="B577" s="114"/>
      <c r="C577" s="114"/>
      <c r="D577" s="114"/>
      <c r="E577" s="114"/>
      <c r="F577" s="114"/>
      <c r="G577" s="114"/>
      <c r="H577" s="223"/>
      <c r="I577" s="114"/>
      <c r="J577" s="142"/>
      <c r="K577" s="142"/>
      <c r="L577" s="142"/>
      <c r="M577" s="142"/>
      <c r="N577" s="143"/>
      <c r="O577" s="143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  <c r="Z577" s="114"/>
      <c r="AA577" s="114"/>
      <c r="AB577" s="114"/>
    </row>
    <row r="578" spans="1:28" ht="15.75" customHeight="1" x14ac:dyDescent="0.3">
      <c r="A578" s="114"/>
      <c r="B578" s="114"/>
      <c r="C578" s="114"/>
      <c r="D578" s="114"/>
      <c r="E578" s="114"/>
      <c r="F578" s="114"/>
      <c r="G578" s="114"/>
      <c r="H578" s="223"/>
      <c r="I578" s="114"/>
      <c r="J578" s="142"/>
      <c r="K578" s="142"/>
      <c r="L578" s="142"/>
      <c r="M578" s="142"/>
      <c r="N578" s="143"/>
      <c r="O578" s="143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  <c r="Z578" s="114"/>
      <c r="AA578" s="114"/>
      <c r="AB578" s="114"/>
    </row>
    <row r="579" spans="1:28" ht="15.75" customHeight="1" x14ac:dyDescent="0.3">
      <c r="A579" s="114"/>
      <c r="B579" s="114"/>
      <c r="C579" s="114"/>
      <c r="D579" s="114"/>
      <c r="E579" s="114"/>
      <c r="F579" s="114"/>
      <c r="G579" s="114"/>
      <c r="H579" s="223"/>
      <c r="I579" s="114"/>
      <c r="J579" s="142"/>
      <c r="K579" s="142"/>
      <c r="L579" s="142"/>
      <c r="M579" s="142"/>
      <c r="N579" s="143"/>
      <c r="O579" s="143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  <c r="Z579" s="114"/>
      <c r="AA579" s="114"/>
      <c r="AB579" s="114"/>
    </row>
    <row r="580" spans="1:28" ht="15.75" customHeight="1" x14ac:dyDescent="0.3">
      <c r="A580" s="114"/>
      <c r="B580" s="114"/>
      <c r="C580" s="114"/>
      <c r="D580" s="114"/>
      <c r="E580" s="114"/>
      <c r="F580" s="114"/>
      <c r="G580" s="114"/>
      <c r="H580" s="223"/>
      <c r="I580" s="114"/>
      <c r="J580" s="142"/>
      <c r="K580" s="142"/>
      <c r="L580" s="142"/>
      <c r="M580" s="142"/>
      <c r="N580" s="143"/>
      <c r="O580" s="143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  <c r="Z580" s="114"/>
      <c r="AA580" s="114"/>
      <c r="AB580" s="114"/>
    </row>
    <row r="581" spans="1:28" ht="15.75" customHeight="1" x14ac:dyDescent="0.3">
      <c r="A581" s="114"/>
      <c r="B581" s="114"/>
      <c r="C581" s="114"/>
      <c r="D581" s="114"/>
      <c r="E581" s="114"/>
      <c r="F581" s="114"/>
      <c r="G581" s="114"/>
      <c r="H581" s="223"/>
      <c r="I581" s="114"/>
      <c r="J581" s="142"/>
      <c r="K581" s="142"/>
      <c r="L581" s="142"/>
      <c r="M581" s="142"/>
      <c r="N581" s="143"/>
      <c r="O581" s="143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  <c r="Z581" s="114"/>
      <c r="AA581" s="114"/>
      <c r="AB581" s="114"/>
    </row>
    <row r="582" spans="1:28" ht="15.75" customHeight="1" x14ac:dyDescent="0.3">
      <c r="A582" s="114"/>
      <c r="B582" s="114"/>
      <c r="C582" s="114"/>
      <c r="D582" s="114"/>
      <c r="E582" s="114"/>
      <c r="F582" s="114"/>
      <c r="G582" s="114"/>
      <c r="H582" s="223"/>
      <c r="I582" s="114"/>
      <c r="J582" s="142"/>
      <c r="K582" s="142"/>
      <c r="L582" s="142"/>
      <c r="M582" s="142"/>
      <c r="N582" s="143"/>
      <c r="O582" s="143"/>
      <c r="P582" s="114"/>
      <c r="Q582" s="114"/>
      <c r="R582" s="114"/>
      <c r="S582" s="114"/>
      <c r="T582" s="114"/>
      <c r="U582" s="114"/>
      <c r="V582" s="114"/>
      <c r="W582" s="114"/>
      <c r="X582" s="114"/>
      <c r="Y582" s="114"/>
      <c r="Z582" s="114"/>
      <c r="AA582" s="114"/>
      <c r="AB582" s="114"/>
    </row>
    <row r="583" spans="1:28" ht="15.75" customHeight="1" x14ac:dyDescent="0.3">
      <c r="A583" s="114"/>
      <c r="B583" s="114"/>
      <c r="C583" s="114"/>
      <c r="D583" s="114"/>
      <c r="E583" s="114"/>
      <c r="F583" s="114"/>
      <c r="G583" s="114"/>
      <c r="H583" s="223"/>
      <c r="I583" s="114"/>
      <c r="J583" s="142"/>
      <c r="K583" s="142"/>
      <c r="L583" s="142"/>
      <c r="M583" s="142"/>
      <c r="N583" s="143"/>
      <c r="O583" s="143"/>
      <c r="P583" s="114"/>
      <c r="Q583" s="114"/>
      <c r="R583" s="114"/>
      <c r="S583" s="114"/>
      <c r="T583" s="114"/>
      <c r="U583" s="114"/>
      <c r="V583" s="114"/>
      <c r="W583" s="114"/>
      <c r="X583" s="114"/>
      <c r="Y583" s="114"/>
      <c r="Z583" s="114"/>
      <c r="AA583" s="114"/>
      <c r="AB583" s="114"/>
    </row>
    <row r="584" spans="1:28" ht="15.75" customHeight="1" x14ac:dyDescent="0.3">
      <c r="A584" s="114"/>
      <c r="B584" s="114"/>
      <c r="C584" s="114"/>
      <c r="D584" s="114"/>
      <c r="E584" s="114"/>
      <c r="F584" s="114"/>
      <c r="G584" s="114"/>
      <c r="H584" s="223"/>
      <c r="I584" s="114"/>
      <c r="J584" s="142"/>
      <c r="K584" s="142"/>
      <c r="L584" s="142"/>
      <c r="M584" s="142"/>
      <c r="N584" s="143"/>
      <c r="O584" s="143"/>
      <c r="P584" s="114"/>
      <c r="Q584" s="114"/>
      <c r="R584" s="114"/>
      <c r="S584" s="114"/>
      <c r="T584" s="114"/>
      <c r="U584" s="114"/>
      <c r="V584" s="114"/>
      <c r="W584" s="114"/>
      <c r="X584" s="114"/>
      <c r="Y584" s="114"/>
      <c r="Z584" s="114"/>
      <c r="AA584" s="114"/>
      <c r="AB584" s="114"/>
    </row>
    <row r="585" spans="1:28" ht="15.75" customHeight="1" x14ac:dyDescent="0.3">
      <c r="A585" s="114"/>
      <c r="B585" s="114"/>
      <c r="C585" s="114"/>
      <c r="D585" s="114"/>
      <c r="E585" s="114"/>
      <c r="F585" s="114"/>
      <c r="G585" s="114"/>
      <c r="H585" s="223"/>
      <c r="I585" s="114"/>
      <c r="J585" s="142"/>
      <c r="K585" s="142"/>
      <c r="L585" s="142"/>
      <c r="M585" s="142"/>
      <c r="N585" s="143"/>
      <c r="O585" s="143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  <c r="Z585" s="114"/>
      <c r="AA585" s="114"/>
      <c r="AB585" s="114"/>
    </row>
    <row r="586" spans="1:28" ht="15.75" customHeight="1" x14ac:dyDescent="0.3">
      <c r="A586" s="114"/>
      <c r="B586" s="114"/>
      <c r="C586" s="114"/>
      <c r="D586" s="114"/>
      <c r="E586" s="114"/>
      <c r="F586" s="114"/>
      <c r="G586" s="114"/>
      <c r="H586" s="223"/>
      <c r="I586" s="114"/>
      <c r="J586" s="142"/>
      <c r="K586" s="142"/>
      <c r="L586" s="142"/>
      <c r="M586" s="142"/>
      <c r="N586" s="143"/>
      <c r="O586" s="143"/>
      <c r="P586" s="114"/>
      <c r="Q586" s="114"/>
      <c r="R586" s="114"/>
      <c r="S586" s="114"/>
      <c r="T586" s="114"/>
      <c r="U586" s="114"/>
      <c r="V586" s="114"/>
      <c r="W586" s="114"/>
      <c r="X586" s="114"/>
      <c r="Y586" s="114"/>
      <c r="Z586" s="114"/>
      <c r="AA586" s="114"/>
      <c r="AB586" s="114"/>
    </row>
    <row r="587" spans="1:28" ht="15.75" customHeight="1" x14ac:dyDescent="0.3">
      <c r="A587" s="114"/>
      <c r="B587" s="114"/>
      <c r="C587" s="114"/>
      <c r="D587" s="114"/>
      <c r="E587" s="114"/>
      <c r="F587" s="114"/>
      <c r="G587" s="114"/>
      <c r="H587" s="223"/>
      <c r="I587" s="114"/>
      <c r="J587" s="142"/>
      <c r="K587" s="142"/>
      <c r="L587" s="142"/>
      <c r="M587" s="142"/>
      <c r="N587" s="143"/>
      <c r="O587" s="143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  <c r="Z587" s="114"/>
      <c r="AA587" s="114"/>
      <c r="AB587" s="114"/>
    </row>
    <row r="588" spans="1:28" ht="15.75" customHeight="1" x14ac:dyDescent="0.3">
      <c r="A588" s="114"/>
      <c r="B588" s="114"/>
      <c r="C588" s="114"/>
      <c r="D588" s="114"/>
      <c r="E588" s="114"/>
      <c r="F588" s="114"/>
      <c r="G588" s="114"/>
      <c r="H588" s="223"/>
      <c r="I588" s="114"/>
      <c r="J588" s="142"/>
      <c r="K588" s="142"/>
      <c r="L588" s="142"/>
      <c r="M588" s="142"/>
      <c r="N588" s="143"/>
      <c r="O588" s="143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  <c r="Z588" s="114"/>
      <c r="AA588" s="114"/>
      <c r="AB588" s="114"/>
    </row>
    <row r="589" spans="1:28" ht="15.75" customHeight="1" x14ac:dyDescent="0.3">
      <c r="A589" s="114"/>
      <c r="B589" s="114"/>
      <c r="C589" s="114"/>
      <c r="D589" s="114"/>
      <c r="E589" s="114"/>
      <c r="F589" s="114"/>
      <c r="G589" s="114"/>
      <c r="H589" s="223"/>
      <c r="I589" s="114"/>
      <c r="J589" s="142"/>
      <c r="K589" s="142"/>
      <c r="L589" s="142"/>
      <c r="M589" s="142"/>
      <c r="N589" s="143"/>
      <c r="O589" s="143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  <c r="Z589" s="114"/>
      <c r="AA589" s="114"/>
      <c r="AB589" s="114"/>
    </row>
    <row r="590" spans="1:28" ht="15.75" customHeight="1" x14ac:dyDescent="0.3">
      <c r="A590" s="114"/>
      <c r="B590" s="114"/>
      <c r="C590" s="114"/>
      <c r="D590" s="114"/>
      <c r="E590" s="114"/>
      <c r="F590" s="114"/>
      <c r="G590" s="114"/>
      <c r="H590" s="223"/>
      <c r="I590" s="114"/>
      <c r="J590" s="142"/>
      <c r="K590" s="142"/>
      <c r="L590" s="142"/>
      <c r="M590" s="142"/>
      <c r="N590" s="143"/>
      <c r="O590" s="143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  <c r="Z590" s="114"/>
      <c r="AA590" s="114"/>
      <c r="AB590" s="114"/>
    </row>
    <row r="591" spans="1:28" ht="15.75" customHeight="1" x14ac:dyDescent="0.3">
      <c r="A591" s="114"/>
      <c r="B591" s="114"/>
      <c r="C591" s="114"/>
      <c r="D591" s="114"/>
      <c r="E591" s="114"/>
      <c r="F591" s="114"/>
      <c r="G591" s="114"/>
      <c r="H591" s="223"/>
      <c r="I591" s="114"/>
      <c r="J591" s="142"/>
      <c r="K591" s="142"/>
      <c r="L591" s="142"/>
      <c r="M591" s="142"/>
      <c r="N591" s="143"/>
      <c r="O591" s="143"/>
      <c r="P591" s="114"/>
      <c r="Q591" s="114"/>
      <c r="R591" s="114"/>
      <c r="S591" s="114"/>
      <c r="T591" s="114"/>
      <c r="U591" s="114"/>
      <c r="V591" s="114"/>
      <c r="W591" s="114"/>
      <c r="X591" s="114"/>
      <c r="Y591" s="114"/>
      <c r="Z591" s="114"/>
      <c r="AA591" s="114"/>
      <c r="AB591" s="114"/>
    </row>
    <row r="592" spans="1:28" ht="15.75" customHeight="1" x14ac:dyDescent="0.3">
      <c r="A592" s="114"/>
      <c r="B592" s="114"/>
      <c r="C592" s="114"/>
      <c r="D592" s="114"/>
      <c r="E592" s="114"/>
      <c r="F592" s="114"/>
      <c r="G592" s="114"/>
      <c r="H592" s="223"/>
      <c r="I592" s="114"/>
      <c r="J592" s="142"/>
      <c r="K592" s="142"/>
      <c r="L592" s="142"/>
      <c r="M592" s="142"/>
      <c r="N592" s="143"/>
      <c r="O592" s="143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  <c r="AA592" s="114"/>
      <c r="AB592" s="114"/>
    </row>
    <row r="593" spans="1:28" ht="15.75" customHeight="1" x14ac:dyDescent="0.3">
      <c r="A593" s="114"/>
      <c r="B593" s="114"/>
      <c r="C593" s="114"/>
      <c r="D593" s="114"/>
      <c r="E593" s="114"/>
      <c r="F593" s="114"/>
      <c r="G593" s="114"/>
      <c r="H593" s="223"/>
      <c r="I593" s="114"/>
      <c r="J593" s="142"/>
      <c r="K593" s="142"/>
      <c r="L593" s="142"/>
      <c r="M593" s="142"/>
      <c r="N593" s="143"/>
      <c r="O593" s="143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  <c r="Z593" s="114"/>
      <c r="AA593" s="114"/>
      <c r="AB593" s="114"/>
    </row>
    <row r="594" spans="1:28" ht="15.75" customHeight="1" x14ac:dyDescent="0.3">
      <c r="A594" s="114"/>
      <c r="B594" s="114"/>
      <c r="C594" s="114"/>
      <c r="D594" s="114"/>
      <c r="E594" s="114"/>
      <c r="F594" s="114"/>
      <c r="G594" s="114"/>
      <c r="H594" s="223"/>
      <c r="I594" s="114"/>
      <c r="J594" s="142"/>
      <c r="K594" s="142"/>
      <c r="L594" s="142"/>
      <c r="M594" s="142"/>
      <c r="N594" s="143"/>
      <c r="O594" s="143"/>
      <c r="P594" s="114"/>
      <c r="Q594" s="114"/>
      <c r="R594" s="114"/>
      <c r="S594" s="114"/>
      <c r="T594" s="114"/>
      <c r="U594" s="114"/>
      <c r="V594" s="114"/>
      <c r="W594" s="114"/>
      <c r="X594" s="114"/>
      <c r="Y594" s="114"/>
      <c r="Z594" s="114"/>
      <c r="AA594" s="114"/>
      <c r="AB594" s="114"/>
    </row>
    <row r="595" spans="1:28" ht="15.75" customHeight="1" x14ac:dyDescent="0.3">
      <c r="A595" s="114"/>
      <c r="B595" s="114"/>
      <c r="C595" s="114"/>
      <c r="D595" s="114"/>
      <c r="E595" s="114"/>
      <c r="F595" s="114"/>
      <c r="G595" s="114"/>
      <c r="H595" s="223"/>
      <c r="I595" s="114"/>
      <c r="J595" s="142"/>
      <c r="K595" s="142"/>
      <c r="L595" s="142"/>
      <c r="M595" s="142"/>
      <c r="N595" s="143"/>
      <c r="O595" s="143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  <c r="Z595" s="114"/>
      <c r="AA595" s="114"/>
      <c r="AB595" s="114"/>
    </row>
    <row r="596" spans="1:28" ht="15.75" customHeight="1" x14ac:dyDescent="0.3">
      <c r="A596" s="114"/>
      <c r="B596" s="114"/>
      <c r="C596" s="114"/>
      <c r="D596" s="114"/>
      <c r="E596" s="114"/>
      <c r="F596" s="114"/>
      <c r="G596" s="114"/>
      <c r="H596" s="223"/>
      <c r="I596" s="114"/>
      <c r="J596" s="142"/>
      <c r="K596" s="142"/>
      <c r="L596" s="142"/>
      <c r="M596" s="142"/>
      <c r="N596" s="143"/>
      <c r="O596" s="143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  <c r="Z596" s="114"/>
      <c r="AA596" s="114"/>
      <c r="AB596" s="114"/>
    </row>
    <row r="597" spans="1:28" ht="15.75" customHeight="1" x14ac:dyDescent="0.3">
      <c r="A597" s="114"/>
      <c r="B597" s="114"/>
      <c r="C597" s="114"/>
      <c r="D597" s="114"/>
      <c r="E597" s="114"/>
      <c r="F597" s="114"/>
      <c r="G597" s="114"/>
      <c r="H597" s="223"/>
      <c r="I597" s="114"/>
      <c r="J597" s="142"/>
      <c r="K597" s="142"/>
      <c r="L597" s="142"/>
      <c r="M597" s="142"/>
      <c r="N597" s="143"/>
      <c r="O597" s="143"/>
      <c r="P597" s="114"/>
      <c r="Q597" s="114"/>
      <c r="R597" s="114"/>
      <c r="S597" s="114"/>
      <c r="T597" s="114"/>
      <c r="U597" s="114"/>
      <c r="V597" s="114"/>
      <c r="W597" s="114"/>
      <c r="X597" s="114"/>
      <c r="Y597" s="114"/>
      <c r="Z597" s="114"/>
      <c r="AA597" s="114"/>
      <c r="AB597" s="114"/>
    </row>
    <row r="598" spans="1:28" ht="15.75" customHeight="1" x14ac:dyDescent="0.3">
      <c r="A598" s="114"/>
      <c r="B598" s="114"/>
      <c r="C598" s="114"/>
      <c r="D598" s="114"/>
      <c r="E598" s="114"/>
      <c r="F598" s="114"/>
      <c r="G598" s="114"/>
      <c r="H598" s="223"/>
      <c r="I598" s="114"/>
      <c r="J598" s="142"/>
      <c r="K598" s="142"/>
      <c r="L598" s="142"/>
      <c r="M598" s="142"/>
      <c r="N598" s="143"/>
      <c r="O598" s="143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  <c r="Z598" s="114"/>
      <c r="AA598" s="114"/>
      <c r="AB598" s="114"/>
    </row>
    <row r="599" spans="1:28" ht="15.75" customHeight="1" x14ac:dyDescent="0.3">
      <c r="A599" s="114"/>
      <c r="B599" s="114"/>
      <c r="C599" s="114"/>
      <c r="D599" s="114"/>
      <c r="E599" s="114"/>
      <c r="F599" s="114"/>
      <c r="G599" s="114"/>
      <c r="H599" s="223"/>
      <c r="I599" s="114"/>
      <c r="J599" s="142"/>
      <c r="K599" s="142"/>
      <c r="L599" s="142"/>
      <c r="M599" s="142"/>
      <c r="N599" s="143"/>
      <c r="O599" s="143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  <c r="Z599" s="114"/>
      <c r="AA599" s="114"/>
      <c r="AB599" s="114"/>
    </row>
    <row r="600" spans="1:28" ht="15.75" customHeight="1" x14ac:dyDescent="0.3">
      <c r="A600" s="114"/>
      <c r="B600" s="114"/>
      <c r="C600" s="114"/>
      <c r="D600" s="114"/>
      <c r="E600" s="114"/>
      <c r="F600" s="114"/>
      <c r="G600" s="114"/>
      <c r="H600" s="223"/>
      <c r="I600" s="114"/>
      <c r="J600" s="142"/>
      <c r="K600" s="142"/>
      <c r="L600" s="142"/>
      <c r="M600" s="142"/>
      <c r="N600" s="143"/>
      <c r="O600" s="143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  <c r="Z600" s="114"/>
      <c r="AA600" s="114"/>
      <c r="AB600" s="114"/>
    </row>
    <row r="601" spans="1:28" ht="15.75" customHeight="1" x14ac:dyDescent="0.3">
      <c r="A601" s="114"/>
      <c r="B601" s="114"/>
      <c r="C601" s="114"/>
      <c r="D601" s="114"/>
      <c r="E601" s="114"/>
      <c r="F601" s="114"/>
      <c r="G601" s="114"/>
      <c r="H601" s="223"/>
      <c r="I601" s="114"/>
      <c r="J601" s="142"/>
      <c r="K601" s="142"/>
      <c r="L601" s="142"/>
      <c r="M601" s="142"/>
      <c r="N601" s="143"/>
      <c r="O601" s="143"/>
      <c r="P601" s="114"/>
      <c r="Q601" s="114"/>
      <c r="R601" s="114"/>
      <c r="S601" s="114"/>
      <c r="T601" s="114"/>
      <c r="U601" s="114"/>
      <c r="V601" s="114"/>
      <c r="W601" s="114"/>
      <c r="X601" s="114"/>
      <c r="Y601" s="114"/>
      <c r="Z601" s="114"/>
      <c r="AA601" s="114"/>
      <c r="AB601" s="114"/>
    </row>
    <row r="602" spans="1:28" ht="15.75" customHeight="1" x14ac:dyDescent="0.3">
      <c r="A602" s="114"/>
      <c r="B602" s="114"/>
      <c r="C602" s="114"/>
      <c r="D602" s="114"/>
      <c r="E602" s="114"/>
      <c r="F602" s="114"/>
      <c r="G602" s="114"/>
      <c r="H602" s="223"/>
      <c r="I602" s="114"/>
      <c r="J602" s="142"/>
      <c r="K602" s="142"/>
      <c r="L602" s="142"/>
      <c r="M602" s="142"/>
      <c r="N602" s="143"/>
      <c r="O602" s="143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  <c r="AA602" s="114"/>
      <c r="AB602" s="114"/>
    </row>
    <row r="603" spans="1:28" ht="15.75" customHeight="1" x14ac:dyDescent="0.3">
      <c r="A603" s="114"/>
      <c r="B603" s="114"/>
      <c r="C603" s="114"/>
      <c r="D603" s="114"/>
      <c r="E603" s="114"/>
      <c r="F603" s="114"/>
      <c r="G603" s="114"/>
      <c r="H603" s="223"/>
      <c r="I603" s="114"/>
      <c r="J603" s="142"/>
      <c r="K603" s="142"/>
      <c r="L603" s="142"/>
      <c r="M603" s="142"/>
      <c r="N603" s="143"/>
      <c r="O603" s="143"/>
      <c r="P603" s="114"/>
      <c r="Q603" s="114"/>
      <c r="R603" s="114"/>
      <c r="S603" s="114"/>
      <c r="T603" s="114"/>
      <c r="U603" s="114"/>
      <c r="V603" s="114"/>
      <c r="W603" s="114"/>
      <c r="X603" s="114"/>
      <c r="Y603" s="114"/>
      <c r="Z603" s="114"/>
      <c r="AA603" s="114"/>
      <c r="AB603" s="114"/>
    </row>
    <row r="604" spans="1:28" ht="15.75" customHeight="1" x14ac:dyDescent="0.3">
      <c r="A604" s="114"/>
      <c r="B604" s="114"/>
      <c r="C604" s="114"/>
      <c r="D604" s="114"/>
      <c r="E604" s="114"/>
      <c r="F604" s="114"/>
      <c r="G604" s="114"/>
      <c r="H604" s="223"/>
      <c r="I604" s="114"/>
      <c r="J604" s="142"/>
      <c r="K604" s="142"/>
      <c r="L604" s="142"/>
      <c r="M604" s="142"/>
      <c r="N604" s="143"/>
      <c r="O604" s="143"/>
      <c r="P604" s="114"/>
      <c r="Q604" s="114"/>
      <c r="R604" s="114"/>
      <c r="S604" s="114"/>
      <c r="T604" s="114"/>
      <c r="U604" s="114"/>
      <c r="V604" s="114"/>
      <c r="W604" s="114"/>
      <c r="X604" s="114"/>
      <c r="Y604" s="114"/>
      <c r="Z604" s="114"/>
      <c r="AA604" s="114"/>
      <c r="AB604" s="114"/>
    </row>
    <row r="605" spans="1:28" ht="15.75" customHeight="1" x14ac:dyDescent="0.3">
      <c r="A605" s="114"/>
      <c r="B605" s="114"/>
      <c r="C605" s="114"/>
      <c r="D605" s="114"/>
      <c r="E605" s="114"/>
      <c r="F605" s="114"/>
      <c r="G605" s="114"/>
      <c r="H605" s="223"/>
      <c r="I605" s="114"/>
      <c r="J605" s="142"/>
      <c r="K605" s="142"/>
      <c r="L605" s="142"/>
      <c r="M605" s="142"/>
      <c r="N605" s="143"/>
      <c r="O605" s="143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  <c r="Z605" s="114"/>
      <c r="AA605" s="114"/>
      <c r="AB605" s="114"/>
    </row>
    <row r="606" spans="1:28" ht="15.75" customHeight="1" x14ac:dyDescent="0.3">
      <c r="A606" s="114"/>
      <c r="B606" s="114"/>
      <c r="C606" s="114"/>
      <c r="D606" s="114"/>
      <c r="E606" s="114"/>
      <c r="F606" s="114"/>
      <c r="G606" s="114"/>
      <c r="H606" s="223"/>
      <c r="I606" s="114"/>
      <c r="J606" s="142"/>
      <c r="K606" s="142"/>
      <c r="L606" s="142"/>
      <c r="M606" s="142"/>
      <c r="N606" s="143"/>
      <c r="O606" s="143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  <c r="Z606" s="114"/>
      <c r="AA606" s="114"/>
      <c r="AB606" s="114"/>
    </row>
    <row r="607" spans="1:28" ht="15.75" customHeight="1" x14ac:dyDescent="0.3">
      <c r="A607" s="114"/>
      <c r="B607" s="114"/>
      <c r="C607" s="114"/>
      <c r="D607" s="114"/>
      <c r="E607" s="114"/>
      <c r="F607" s="114"/>
      <c r="G607" s="114"/>
      <c r="H607" s="223"/>
      <c r="I607" s="114"/>
      <c r="J607" s="142"/>
      <c r="K607" s="142"/>
      <c r="L607" s="142"/>
      <c r="M607" s="142"/>
      <c r="N607" s="143"/>
      <c r="O607" s="143"/>
      <c r="P607" s="114"/>
      <c r="Q607" s="114"/>
      <c r="R607" s="114"/>
      <c r="S607" s="114"/>
      <c r="T607" s="114"/>
      <c r="U607" s="114"/>
      <c r="V607" s="114"/>
      <c r="W607" s="114"/>
      <c r="X607" s="114"/>
      <c r="Y607" s="114"/>
      <c r="Z607" s="114"/>
      <c r="AA607" s="114"/>
      <c r="AB607" s="114"/>
    </row>
    <row r="608" spans="1:28" ht="15.75" customHeight="1" x14ac:dyDescent="0.3">
      <c r="A608" s="114"/>
      <c r="B608" s="114"/>
      <c r="C608" s="114"/>
      <c r="D608" s="114"/>
      <c r="E608" s="114"/>
      <c r="F608" s="114"/>
      <c r="G608" s="114"/>
      <c r="H608" s="223"/>
      <c r="I608" s="114"/>
      <c r="J608" s="142"/>
      <c r="K608" s="142"/>
      <c r="L608" s="142"/>
      <c r="M608" s="142"/>
      <c r="N608" s="143"/>
      <c r="O608" s="143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  <c r="Z608" s="114"/>
      <c r="AA608" s="114"/>
      <c r="AB608" s="114"/>
    </row>
    <row r="609" spans="1:28" ht="15.75" customHeight="1" x14ac:dyDescent="0.3">
      <c r="A609" s="114"/>
      <c r="B609" s="114"/>
      <c r="C609" s="114"/>
      <c r="D609" s="114"/>
      <c r="E609" s="114"/>
      <c r="F609" s="114"/>
      <c r="G609" s="114"/>
      <c r="H609" s="223"/>
      <c r="I609" s="114"/>
      <c r="J609" s="142"/>
      <c r="K609" s="142"/>
      <c r="L609" s="142"/>
      <c r="M609" s="142"/>
      <c r="N609" s="143"/>
      <c r="O609" s="143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  <c r="Z609" s="114"/>
      <c r="AA609" s="114"/>
      <c r="AB609" s="114"/>
    </row>
    <row r="610" spans="1:28" ht="15.75" customHeight="1" x14ac:dyDescent="0.3">
      <c r="A610" s="114"/>
      <c r="B610" s="114"/>
      <c r="C610" s="114"/>
      <c r="D610" s="114"/>
      <c r="E610" s="114"/>
      <c r="F610" s="114"/>
      <c r="G610" s="114"/>
      <c r="H610" s="223"/>
      <c r="I610" s="114"/>
      <c r="J610" s="142"/>
      <c r="K610" s="142"/>
      <c r="L610" s="142"/>
      <c r="M610" s="142"/>
      <c r="N610" s="143"/>
      <c r="O610" s="143"/>
      <c r="P610" s="114"/>
      <c r="Q610" s="114"/>
      <c r="R610" s="114"/>
      <c r="S610" s="114"/>
      <c r="T610" s="114"/>
      <c r="U610" s="114"/>
      <c r="V610" s="114"/>
      <c r="W610" s="114"/>
      <c r="X610" s="114"/>
      <c r="Y610" s="114"/>
      <c r="Z610" s="114"/>
      <c r="AA610" s="114"/>
      <c r="AB610" s="114"/>
    </row>
    <row r="611" spans="1:28" ht="15.75" customHeight="1" x14ac:dyDescent="0.3">
      <c r="A611" s="114"/>
      <c r="B611" s="114"/>
      <c r="C611" s="114"/>
      <c r="D611" s="114"/>
      <c r="E611" s="114"/>
      <c r="F611" s="114"/>
      <c r="G611" s="114"/>
      <c r="H611" s="223"/>
      <c r="I611" s="114"/>
      <c r="J611" s="142"/>
      <c r="K611" s="142"/>
      <c r="L611" s="142"/>
      <c r="M611" s="142"/>
      <c r="N611" s="143"/>
      <c r="O611" s="143"/>
      <c r="P611" s="114"/>
      <c r="Q611" s="114"/>
      <c r="R611" s="114"/>
      <c r="S611" s="114"/>
      <c r="T611" s="114"/>
      <c r="U611" s="114"/>
      <c r="V611" s="114"/>
      <c r="W611" s="114"/>
      <c r="X611" s="114"/>
      <c r="Y611" s="114"/>
      <c r="Z611" s="114"/>
      <c r="AA611" s="114"/>
      <c r="AB611" s="114"/>
    </row>
    <row r="612" spans="1:28" ht="15.75" customHeight="1" x14ac:dyDescent="0.3">
      <c r="A612" s="114"/>
      <c r="B612" s="114"/>
      <c r="C612" s="114"/>
      <c r="D612" s="114"/>
      <c r="E612" s="114"/>
      <c r="F612" s="114"/>
      <c r="G612" s="114"/>
      <c r="H612" s="223"/>
      <c r="I612" s="114"/>
      <c r="J612" s="142"/>
      <c r="K612" s="142"/>
      <c r="L612" s="142"/>
      <c r="M612" s="142"/>
      <c r="N612" s="143"/>
      <c r="O612" s="143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  <c r="Z612" s="114"/>
      <c r="AA612" s="114"/>
      <c r="AB612" s="114"/>
    </row>
    <row r="613" spans="1:28" ht="15.75" customHeight="1" x14ac:dyDescent="0.3">
      <c r="A613" s="114"/>
      <c r="B613" s="114"/>
      <c r="C613" s="114"/>
      <c r="D613" s="114"/>
      <c r="E613" s="114"/>
      <c r="F613" s="114"/>
      <c r="G613" s="114"/>
      <c r="H613" s="223"/>
      <c r="I613" s="114"/>
      <c r="J613" s="142"/>
      <c r="K613" s="142"/>
      <c r="L613" s="142"/>
      <c r="M613" s="142"/>
      <c r="N613" s="143"/>
      <c r="O613" s="143"/>
      <c r="P613" s="114"/>
      <c r="Q613" s="114"/>
      <c r="R613" s="114"/>
      <c r="S613" s="114"/>
      <c r="T613" s="114"/>
      <c r="U613" s="114"/>
      <c r="V613" s="114"/>
      <c r="W613" s="114"/>
      <c r="X613" s="114"/>
      <c r="Y613" s="114"/>
      <c r="Z613" s="114"/>
      <c r="AA613" s="114"/>
      <c r="AB613" s="114"/>
    </row>
    <row r="614" spans="1:28" ht="15.75" customHeight="1" x14ac:dyDescent="0.3">
      <c r="A614" s="114"/>
      <c r="B614" s="114"/>
      <c r="C614" s="114"/>
      <c r="D614" s="114"/>
      <c r="E614" s="114"/>
      <c r="F614" s="114"/>
      <c r="G614" s="114"/>
      <c r="H614" s="223"/>
      <c r="I614" s="114"/>
      <c r="J614" s="142"/>
      <c r="K614" s="142"/>
      <c r="L614" s="142"/>
      <c r="M614" s="142"/>
      <c r="N614" s="143"/>
      <c r="O614" s="143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  <c r="Z614" s="114"/>
      <c r="AA614" s="114"/>
      <c r="AB614" s="114"/>
    </row>
    <row r="615" spans="1:28" ht="15.75" customHeight="1" x14ac:dyDescent="0.3">
      <c r="A615" s="114"/>
      <c r="B615" s="114"/>
      <c r="C615" s="114"/>
      <c r="D615" s="114"/>
      <c r="E615" s="114"/>
      <c r="F615" s="114"/>
      <c r="G615" s="114"/>
      <c r="H615" s="223"/>
      <c r="I615" s="114"/>
      <c r="J615" s="142"/>
      <c r="K615" s="142"/>
      <c r="L615" s="142"/>
      <c r="M615" s="142"/>
      <c r="N615" s="143"/>
      <c r="O615" s="143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  <c r="Z615" s="114"/>
      <c r="AA615" s="114"/>
      <c r="AB615" s="114"/>
    </row>
    <row r="616" spans="1:28" ht="15.75" customHeight="1" x14ac:dyDescent="0.3">
      <c r="A616" s="114"/>
      <c r="B616" s="114"/>
      <c r="C616" s="114"/>
      <c r="D616" s="114"/>
      <c r="E616" s="114"/>
      <c r="F616" s="114"/>
      <c r="G616" s="114"/>
      <c r="H616" s="223"/>
      <c r="I616" s="114"/>
      <c r="J616" s="142"/>
      <c r="K616" s="142"/>
      <c r="L616" s="142"/>
      <c r="M616" s="142"/>
      <c r="N616" s="143"/>
      <c r="O616" s="143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  <c r="AA616" s="114"/>
      <c r="AB616" s="114"/>
    </row>
    <row r="617" spans="1:28" ht="15.75" customHeight="1" x14ac:dyDescent="0.3">
      <c r="A617" s="114"/>
      <c r="B617" s="114"/>
      <c r="C617" s="114"/>
      <c r="D617" s="114"/>
      <c r="E617" s="114"/>
      <c r="F617" s="114"/>
      <c r="G617" s="114"/>
      <c r="H617" s="223"/>
      <c r="I617" s="114"/>
      <c r="J617" s="142"/>
      <c r="K617" s="142"/>
      <c r="L617" s="142"/>
      <c r="M617" s="142"/>
      <c r="N617" s="143"/>
      <c r="O617" s="143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  <c r="Z617" s="114"/>
      <c r="AA617" s="114"/>
      <c r="AB617" s="114"/>
    </row>
    <row r="618" spans="1:28" ht="15.75" customHeight="1" x14ac:dyDescent="0.3">
      <c r="A618" s="114"/>
      <c r="B618" s="114"/>
      <c r="C618" s="114"/>
      <c r="D618" s="114"/>
      <c r="E618" s="114"/>
      <c r="F618" s="114"/>
      <c r="G618" s="114"/>
      <c r="H618" s="223"/>
      <c r="I618" s="114"/>
      <c r="J618" s="142"/>
      <c r="K618" s="142"/>
      <c r="L618" s="142"/>
      <c r="M618" s="142"/>
      <c r="N618" s="143"/>
      <c r="O618" s="143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14"/>
      <c r="AA618" s="114"/>
      <c r="AB618" s="114"/>
    </row>
    <row r="619" spans="1:28" ht="15.75" customHeight="1" x14ac:dyDescent="0.3">
      <c r="A619" s="114"/>
      <c r="B619" s="114"/>
      <c r="C619" s="114"/>
      <c r="D619" s="114"/>
      <c r="E619" s="114"/>
      <c r="F619" s="114"/>
      <c r="G619" s="114"/>
      <c r="H619" s="223"/>
      <c r="I619" s="114"/>
      <c r="J619" s="142"/>
      <c r="K619" s="142"/>
      <c r="L619" s="142"/>
      <c r="M619" s="142"/>
      <c r="N619" s="143"/>
      <c r="O619" s="143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  <c r="Z619" s="114"/>
      <c r="AA619" s="114"/>
      <c r="AB619" s="114"/>
    </row>
    <row r="620" spans="1:28" ht="15.75" customHeight="1" x14ac:dyDescent="0.3">
      <c r="A620" s="114"/>
      <c r="B620" s="114"/>
      <c r="C620" s="114"/>
      <c r="D620" s="114"/>
      <c r="E620" s="114"/>
      <c r="F620" s="114"/>
      <c r="G620" s="114"/>
      <c r="H620" s="223"/>
      <c r="I620" s="114"/>
      <c r="J620" s="142"/>
      <c r="K620" s="142"/>
      <c r="L620" s="142"/>
      <c r="M620" s="142"/>
      <c r="N620" s="143"/>
      <c r="O620" s="143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  <c r="Z620" s="114"/>
      <c r="AA620" s="114"/>
      <c r="AB620" s="114"/>
    </row>
    <row r="621" spans="1:28" ht="15.75" customHeight="1" x14ac:dyDescent="0.3">
      <c r="A621" s="114"/>
      <c r="B621" s="114"/>
      <c r="C621" s="114"/>
      <c r="D621" s="114"/>
      <c r="E621" s="114"/>
      <c r="F621" s="114"/>
      <c r="G621" s="114"/>
      <c r="H621" s="223"/>
      <c r="I621" s="114"/>
      <c r="J621" s="142"/>
      <c r="K621" s="142"/>
      <c r="L621" s="142"/>
      <c r="M621" s="142"/>
      <c r="N621" s="143"/>
      <c r="O621" s="143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  <c r="Z621" s="114"/>
      <c r="AA621" s="114"/>
      <c r="AB621" s="114"/>
    </row>
    <row r="622" spans="1:28" ht="15.75" customHeight="1" x14ac:dyDescent="0.3">
      <c r="A622" s="114"/>
      <c r="B622" s="114"/>
      <c r="C622" s="114"/>
      <c r="D622" s="114"/>
      <c r="E622" s="114"/>
      <c r="F622" s="114"/>
      <c r="G622" s="114"/>
      <c r="H622" s="223"/>
      <c r="I622" s="114"/>
      <c r="J622" s="142"/>
      <c r="K622" s="142"/>
      <c r="L622" s="142"/>
      <c r="M622" s="142"/>
      <c r="N622" s="143"/>
      <c r="O622" s="143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  <c r="AA622" s="114"/>
      <c r="AB622" s="114"/>
    </row>
    <row r="623" spans="1:28" ht="15.75" customHeight="1" x14ac:dyDescent="0.3">
      <c r="A623" s="114"/>
      <c r="B623" s="114"/>
      <c r="C623" s="114"/>
      <c r="D623" s="114"/>
      <c r="E623" s="114"/>
      <c r="F623" s="114"/>
      <c r="G623" s="114"/>
      <c r="H623" s="223"/>
      <c r="I623" s="114"/>
      <c r="J623" s="142"/>
      <c r="K623" s="142"/>
      <c r="L623" s="142"/>
      <c r="M623" s="142"/>
      <c r="N623" s="143"/>
      <c r="O623" s="143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  <c r="Z623" s="114"/>
      <c r="AA623" s="114"/>
      <c r="AB623" s="114"/>
    </row>
    <row r="624" spans="1:28" ht="15.75" customHeight="1" x14ac:dyDescent="0.3">
      <c r="A624" s="114"/>
      <c r="B624" s="114"/>
      <c r="C624" s="114"/>
      <c r="D624" s="114"/>
      <c r="E624" s="114"/>
      <c r="F624" s="114"/>
      <c r="G624" s="114"/>
      <c r="H624" s="223"/>
      <c r="I624" s="114"/>
      <c r="J624" s="142"/>
      <c r="K624" s="142"/>
      <c r="L624" s="142"/>
      <c r="M624" s="142"/>
      <c r="N624" s="143"/>
      <c r="O624" s="143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  <c r="AA624" s="114"/>
      <c r="AB624" s="114"/>
    </row>
    <row r="625" spans="1:28" ht="15.75" customHeight="1" x14ac:dyDescent="0.3">
      <c r="A625" s="114"/>
      <c r="B625" s="114"/>
      <c r="C625" s="114"/>
      <c r="D625" s="114"/>
      <c r="E625" s="114"/>
      <c r="F625" s="114"/>
      <c r="G625" s="114"/>
      <c r="H625" s="223"/>
      <c r="I625" s="114"/>
      <c r="J625" s="142"/>
      <c r="K625" s="142"/>
      <c r="L625" s="142"/>
      <c r="M625" s="142"/>
      <c r="N625" s="143"/>
      <c r="O625" s="143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  <c r="AA625" s="114"/>
      <c r="AB625" s="114"/>
    </row>
    <row r="626" spans="1:28" ht="15.75" customHeight="1" x14ac:dyDescent="0.3">
      <c r="A626" s="114"/>
      <c r="B626" s="114"/>
      <c r="C626" s="114"/>
      <c r="D626" s="114"/>
      <c r="E626" s="114"/>
      <c r="F626" s="114"/>
      <c r="G626" s="114"/>
      <c r="H626" s="223"/>
      <c r="I626" s="114"/>
      <c r="J626" s="142"/>
      <c r="K626" s="142"/>
      <c r="L626" s="142"/>
      <c r="M626" s="142"/>
      <c r="N626" s="143"/>
      <c r="O626" s="143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  <c r="AA626" s="114"/>
      <c r="AB626" s="114"/>
    </row>
    <row r="627" spans="1:28" ht="15.75" customHeight="1" x14ac:dyDescent="0.3">
      <c r="A627" s="114"/>
      <c r="B627" s="114"/>
      <c r="C627" s="114"/>
      <c r="D627" s="114"/>
      <c r="E627" s="114"/>
      <c r="F627" s="114"/>
      <c r="G627" s="114"/>
      <c r="H627" s="223"/>
      <c r="I627" s="114"/>
      <c r="J627" s="142"/>
      <c r="K627" s="142"/>
      <c r="L627" s="142"/>
      <c r="M627" s="142"/>
      <c r="N627" s="143"/>
      <c r="O627" s="143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  <c r="AA627" s="114"/>
      <c r="AB627" s="114"/>
    </row>
    <row r="628" spans="1:28" ht="15.75" customHeight="1" x14ac:dyDescent="0.3">
      <c r="A628" s="114"/>
      <c r="B628" s="114"/>
      <c r="C628" s="114"/>
      <c r="D628" s="114"/>
      <c r="E628" s="114"/>
      <c r="F628" s="114"/>
      <c r="G628" s="114"/>
      <c r="H628" s="223"/>
      <c r="I628" s="114"/>
      <c r="J628" s="142"/>
      <c r="K628" s="142"/>
      <c r="L628" s="142"/>
      <c r="M628" s="142"/>
      <c r="N628" s="143"/>
      <c r="O628" s="143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  <c r="AA628" s="114"/>
      <c r="AB628" s="114"/>
    </row>
    <row r="629" spans="1:28" ht="15.75" customHeight="1" x14ac:dyDescent="0.3">
      <c r="A629" s="114"/>
      <c r="B629" s="114"/>
      <c r="C629" s="114"/>
      <c r="D629" s="114"/>
      <c r="E629" s="114"/>
      <c r="F629" s="114"/>
      <c r="G629" s="114"/>
      <c r="H629" s="223"/>
      <c r="I629" s="114"/>
      <c r="J629" s="142"/>
      <c r="K629" s="142"/>
      <c r="L629" s="142"/>
      <c r="M629" s="142"/>
      <c r="N629" s="143"/>
      <c r="O629" s="143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  <c r="Z629" s="114"/>
      <c r="AA629" s="114"/>
      <c r="AB629" s="114"/>
    </row>
    <row r="630" spans="1:28" ht="15.75" customHeight="1" x14ac:dyDescent="0.3">
      <c r="A630" s="114"/>
      <c r="B630" s="114"/>
      <c r="C630" s="114"/>
      <c r="D630" s="114"/>
      <c r="E630" s="114"/>
      <c r="F630" s="114"/>
      <c r="G630" s="114"/>
      <c r="H630" s="223"/>
      <c r="I630" s="114"/>
      <c r="J630" s="142"/>
      <c r="K630" s="142"/>
      <c r="L630" s="142"/>
      <c r="M630" s="142"/>
      <c r="N630" s="143"/>
      <c r="O630" s="143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  <c r="Z630" s="114"/>
      <c r="AA630" s="114"/>
      <c r="AB630" s="114"/>
    </row>
    <row r="631" spans="1:28" ht="15.75" customHeight="1" x14ac:dyDescent="0.3">
      <c r="A631" s="114"/>
      <c r="B631" s="114"/>
      <c r="C631" s="114"/>
      <c r="D631" s="114"/>
      <c r="E631" s="114"/>
      <c r="F631" s="114"/>
      <c r="G631" s="114"/>
      <c r="H631" s="223"/>
      <c r="I631" s="114"/>
      <c r="J631" s="142"/>
      <c r="K631" s="142"/>
      <c r="L631" s="142"/>
      <c r="M631" s="142"/>
      <c r="N631" s="143"/>
      <c r="O631" s="143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  <c r="AA631" s="114"/>
      <c r="AB631" s="114"/>
    </row>
    <row r="632" spans="1:28" ht="15.75" customHeight="1" x14ac:dyDescent="0.3">
      <c r="A632" s="114"/>
      <c r="B632" s="114"/>
      <c r="C632" s="114"/>
      <c r="D632" s="114"/>
      <c r="E632" s="114"/>
      <c r="F632" s="114"/>
      <c r="G632" s="114"/>
      <c r="H632" s="223"/>
      <c r="I632" s="114"/>
      <c r="J632" s="142"/>
      <c r="K632" s="142"/>
      <c r="L632" s="142"/>
      <c r="M632" s="142"/>
      <c r="N632" s="143"/>
      <c r="O632" s="143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  <c r="Z632" s="114"/>
      <c r="AA632" s="114"/>
      <c r="AB632" s="114"/>
    </row>
    <row r="633" spans="1:28" ht="15.75" customHeight="1" x14ac:dyDescent="0.3">
      <c r="A633" s="114"/>
      <c r="B633" s="114"/>
      <c r="C633" s="114"/>
      <c r="D633" s="114"/>
      <c r="E633" s="114"/>
      <c r="F633" s="114"/>
      <c r="G633" s="114"/>
      <c r="H633" s="223"/>
      <c r="I633" s="114"/>
      <c r="J633" s="142"/>
      <c r="K633" s="142"/>
      <c r="L633" s="142"/>
      <c r="M633" s="142"/>
      <c r="N633" s="143"/>
      <c r="O633" s="143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4"/>
      <c r="AA633" s="114"/>
      <c r="AB633" s="114"/>
    </row>
    <row r="634" spans="1:28" ht="15.75" customHeight="1" x14ac:dyDescent="0.3">
      <c r="A634" s="114"/>
      <c r="B634" s="114"/>
      <c r="C634" s="114"/>
      <c r="D634" s="114"/>
      <c r="E634" s="114"/>
      <c r="F634" s="114"/>
      <c r="G634" s="114"/>
      <c r="H634" s="223"/>
      <c r="I634" s="114"/>
      <c r="J634" s="142"/>
      <c r="K634" s="142"/>
      <c r="L634" s="142"/>
      <c r="M634" s="142"/>
      <c r="N634" s="143"/>
      <c r="O634" s="143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  <c r="Z634" s="114"/>
      <c r="AA634" s="114"/>
      <c r="AB634" s="114"/>
    </row>
    <row r="635" spans="1:28" ht="15.75" customHeight="1" x14ac:dyDescent="0.3">
      <c r="A635" s="114"/>
      <c r="B635" s="114"/>
      <c r="C635" s="114"/>
      <c r="D635" s="114"/>
      <c r="E635" s="114"/>
      <c r="F635" s="114"/>
      <c r="G635" s="114"/>
      <c r="H635" s="223"/>
      <c r="I635" s="114"/>
      <c r="J635" s="142"/>
      <c r="K635" s="142"/>
      <c r="L635" s="142"/>
      <c r="M635" s="142"/>
      <c r="N635" s="143"/>
      <c r="O635" s="143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  <c r="Z635" s="114"/>
      <c r="AA635" s="114"/>
      <c r="AB635" s="114"/>
    </row>
    <row r="636" spans="1:28" ht="15.75" customHeight="1" x14ac:dyDescent="0.3">
      <c r="A636" s="114"/>
      <c r="B636" s="114"/>
      <c r="C636" s="114"/>
      <c r="D636" s="114"/>
      <c r="E636" s="114"/>
      <c r="F636" s="114"/>
      <c r="G636" s="114"/>
      <c r="H636" s="223"/>
      <c r="I636" s="114"/>
      <c r="J636" s="142"/>
      <c r="K636" s="142"/>
      <c r="L636" s="142"/>
      <c r="M636" s="142"/>
      <c r="N636" s="143"/>
      <c r="O636" s="143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  <c r="AA636" s="114"/>
      <c r="AB636" s="114"/>
    </row>
    <row r="637" spans="1:28" ht="15.75" customHeight="1" x14ac:dyDescent="0.3">
      <c r="A637" s="114"/>
      <c r="B637" s="114"/>
      <c r="C637" s="114"/>
      <c r="D637" s="114"/>
      <c r="E637" s="114"/>
      <c r="F637" s="114"/>
      <c r="G637" s="114"/>
      <c r="H637" s="223"/>
      <c r="I637" s="114"/>
      <c r="J637" s="142"/>
      <c r="K637" s="142"/>
      <c r="L637" s="142"/>
      <c r="M637" s="142"/>
      <c r="N637" s="143"/>
      <c r="O637" s="143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  <c r="AA637" s="114"/>
      <c r="AB637" s="114"/>
    </row>
    <row r="638" spans="1:28" ht="15.75" customHeight="1" x14ac:dyDescent="0.3">
      <c r="A638" s="114"/>
      <c r="B638" s="114"/>
      <c r="C638" s="114"/>
      <c r="D638" s="114"/>
      <c r="E638" s="114"/>
      <c r="F638" s="114"/>
      <c r="G638" s="114"/>
      <c r="H638" s="223"/>
      <c r="I638" s="114"/>
      <c r="J638" s="142"/>
      <c r="K638" s="142"/>
      <c r="L638" s="142"/>
      <c r="M638" s="142"/>
      <c r="N638" s="143"/>
      <c r="O638" s="143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  <c r="AA638" s="114"/>
      <c r="AB638" s="114"/>
    </row>
    <row r="639" spans="1:28" ht="15.75" customHeight="1" x14ac:dyDescent="0.3">
      <c r="A639" s="114"/>
      <c r="B639" s="114"/>
      <c r="C639" s="114"/>
      <c r="D639" s="114"/>
      <c r="E639" s="114"/>
      <c r="F639" s="114"/>
      <c r="G639" s="114"/>
      <c r="H639" s="223"/>
      <c r="I639" s="114"/>
      <c r="J639" s="142"/>
      <c r="K639" s="142"/>
      <c r="L639" s="142"/>
      <c r="M639" s="142"/>
      <c r="N639" s="143"/>
      <c r="O639" s="143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  <c r="Z639" s="114"/>
      <c r="AA639" s="114"/>
      <c r="AB639" s="114"/>
    </row>
    <row r="640" spans="1:28" ht="15.75" customHeight="1" x14ac:dyDescent="0.3">
      <c r="A640" s="114"/>
      <c r="B640" s="114"/>
      <c r="C640" s="114"/>
      <c r="D640" s="114"/>
      <c r="E640" s="114"/>
      <c r="F640" s="114"/>
      <c r="G640" s="114"/>
      <c r="H640" s="223"/>
      <c r="I640" s="114"/>
      <c r="J640" s="142"/>
      <c r="K640" s="142"/>
      <c r="L640" s="142"/>
      <c r="M640" s="142"/>
      <c r="N640" s="143"/>
      <c r="O640" s="143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  <c r="AA640" s="114"/>
      <c r="AB640" s="114"/>
    </row>
    <row r="641" spans="1:28" ht="15.75" customHeight="1" x14ac:dyDescent="0.3">
      <c r="A641" s="114"/>
      <c r="B641" s="114"/>
      <c r="C641" s="114"/>
      <c r="D641" s="114"/>
      <c r="E641" s="114"/>
      <c r="F641" s="114"/>
      <c r="G641" s="114"/>
      <c r="H641" s="223"/>
      <c r="I641" s="114"/>
      <c r="J641" s="142"/>
      <c r="K641" s="142"/>
      <c r="L641" s="142"/>
      <c r="M641" s="142"/>
      <c r="N641" s="143"/>
      <c r="O641" s="143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  <c r="AA641" s="114"/>
      <c r="AB641" s="114"/>
    </row>
    <row r="642" spans="1:28" ht="15.75" customHeight="1" x14ac:dyDescent="0.3">
      <c r="A642" s="114"/>
      <c r="B642" s="114"/>
      <c r="C642" s="114"/>
      <c r="D642" s="114"/>
      <c r="E642" s="114"/>
      <c r="F642" s="114"/>
      <c r="G642" s="114"/>
      <c r="H642" s="223"/>
      <c r="I642" s="114"/>
      <c r="J642" s="142"/>
      <c r="K642" s="142"/>
      <c r="L642" s="142"/>
      <c r="M642" s="142"/>
      <c r="N642" s="143"/>
      <c r="O642" s="143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  <c r="AA642" s="114"/>
      <c r="AB642" s="114"/>
    </row>
    <row r="643" spans="1:28" ht="15.75" customHeight="1" x14ac:dyDescent="0.3">
      <c r="A643" s="114"/>
      <c r="B643" s="114"/>
      <c r="C643" s="114"/>
      <c r="D643" s="114"/>
      <c r="E643" s="114"/>
      <c r="F643" s="114"/>
      <c r="G643" s="114"/>
      <c r="H643" s="223"/>
      <c r="I643" s="114"/>
      <c r="J643" s="142"/>
      <c r="K643" s="142"/>
      <c r="L643" s="142"/>
      <c r="M643" s="142"/>
      <c r="N643" s="143"/>
      <c r="O643" s="143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  <c r="AA643" s="114"/>
      <c r="AB643" s="114"/>
    </row>
    <row r="644" spans="1:28" ht="15.75" customHeight="1" x14ac:dyDescent="0.3">
      <c r="A644" s="114"/>
      <c r="B644" s="114"/>
      <c r="C644" s="114"/>
      <c r="D644" s="114"/>
      <c r="E644" s="114"/>
      <c r="F644" s="114"/>
      <c r="G644" s="114"/>
      <c r="H644" s="223"/>
      <c r="I644" s="114"/>
      <c r="J644" s="142"/>
      <c r="K644" s="142"/>
      <c r="L644" s="142"/>
      <c r="M644" s="142"/>
      <c r="N644" s="143"/>
      <c r="O644" s="143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4"/>
      <c r="AA644" s="114"/>
      <c r="AB644" s="114"/>
    </row>
    <row r="645" spans="1:28" ht="15.75" customHeight="1" x14ac:dyDescent="0.3">
      <c r="A645" s="114"/>
      <c r="B645" s="114"/>
      <c r="C645" s="114"/>
      <c r="D645" s="114"/>
      <c r="E645" s="114"/>
      <c r="F645" s="114"/>
      <c r="G645" s="114"/>
      <c r="H645" s="223"/>
      <c r="I645" s="114"/>
      <c r="J645" s="142"/>
      <c r="K645" s="142"/>
      <c r="L645" s="142"/>
      <c r="M645" s="142"/>
      <c r="N645" s="143"/>
      <c r="O645" s="143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  <c r="Z645" s="114"/>
      <c r="AA645" s="114"/>
      <c r="AB645" s="114"/>
    </row>
    <row r="646" spans="1:28" ht="15.75" customHeight="1" x14ac:dyDescent="0.3">
      <c r="A646" s="114"/>
      <c r="B646" s="114"/>
      <c r="C646" s="114"/>
      <c r="D646" s="114"/>
      <c r="E646" s="114"/>
      <c r="F646" s="114"/>
      <c r="G646" s="114"/>
      <c r="H646" s="223"/>
      <c r="I646" s="114"/>
      <c r="J646" s="142"/>
      <c r="K646" s="142"/>
      <c r="L646" s="142"/>
      <c r="M646" s="142"/>
      <c r="N646" s="143"/>
      <c r="O646" s="143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  <c r="AA646" s="114"/>
      <c r="AB646" s="114"/>
    </row>
    <row r="647" spans="1:28" ht="15.75" customHeight="1" x14ac:dyDescent="0.3">
      <c r="A647" s="114"/>
      <c r="B647" s="114"/>
      <c r="C647" s="114"/>
      <c r="D647" s="114"/>
      <c r="E647" s="114"/>
      <c r="F647" s="114"/>
      <c r="G647" s="114"/>
      <c r="H647" s="223"/>
      <c r="I647" s="114"/>
      <c r="J647" s="142"/>
      <c r="K647" s="142"/>
      <c r="L647" s="142"/>
      <c r="M647" s="142"/>
      <c r="N647" s="143"/>
      <c r="O647" s="143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4"/>
      <c r="AA647" s="114"/>
      <c r="AB647" s="114"/>
    </row>
    <row r="648" spans="1:28" ht="15.75" customHeight="1" x14ac:dyDescent="0.3">
      <c r="A648" s="114"/>
      <c r="B648" s="114"/>
      <c r="C648" s="114"/>
      <c r="D648" s="114"/>
      <c r="E648" s="114"/>
      <c r="F648" s="114"/>
      <c r="G648" s="114"/>
      <c r="H648" s="223"/>
      <c r="I648" s="114"/>
      <c r="J648" s="142"/>
      <c r="K648" s="142"/>
      <c r="L648" s="142"/>
      <c r="M648" s="142"/>
      <c r="N648" s="143"/>
      <c r="O648" s="143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  <c r="Z648" s="114"/>
      <c r="AA648" s="114"/>
      <c r="AB648" s="114"/>
    </row>
    <row r="649" spans="1:28" ht="15.75" customHeight="1" x14ac:dyDescent="0.3">
      <c r="A649" s="114"/>
      <c r="B649" s="114"/>
      <c r="C649" s="114"/>
      <c r="D649" s="114"/>
      <c r="E649" s="114"/>
      <c r="F649" s="114"/>
      <c r="G649" s="114"/>
      <c r="H649" s="223"/>
      <c r="I649" s="114"/>
      <c r="J649" s="142"/>
      <c r="K649" s="142"/>
      <c r="L649" s="142"/>
      <c r="M649" s="142"/>
      <c r="N649" s="143"/>
      <c r="O649" s="143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  <c r="Z649" s="114"/>
      <c r="AA649" s="114"/>
      <c r="AB649" s="114"/>
    </row>
    <row r="650" spans="1:28" ht="15.75" customHeight="1" x14ac:dyDescent="0.3">
      <c r="A650" s="114"/>
      <c r="B650" s="114"/>
      <c r="C650" s="114"/>
      <c r="D650" s="114"/>
      <c r="E650" s="114"/>
      <c r="F650" s="114"/>
      <c r="G650" s="114"/>
      <c r="H650" s="223"/>
      <c r="I650" s="114"/>
      <c r="J650" s="142"/>
      <c r="K650" s="142"/>
      <c r="L650" s="142"/>
      <c r="M650" s="142"/>
      <c r="N650" s="143"/>
      <c r="O650" s="143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  <c r="AA650" s="114"/>
      <c r="AB650" s="114"/>
    </row>
    <row r="651" spans="1:28" ht="15.75" customHeight="1" x14ac:dyDescent="0.3">
      <c r="A651" s="114"/>
      <c r="B651" s="114"/>
      <c r="C651" s="114"/>
      <c r="D651" s="114"/>
      <c r="E651" s="114"/>
      <c r="F651" s="114"/>
      <c r="G651" s="114"/>
      <c r="H651" s="223"/>
      <c r="I651" s="114"/>
      <c r="J651" s="142"/>
      <c r="K651" s="142"/>
      <c r="L651" s="142"/>
      <c r="M651" s="142"/>
      <c r="N651" s="143"/>
      <c r="O651" s="143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  <c r="AA651" s="114"/>
      <c r="AB651" s="114"/>
    </row>
    <row r="652" spans="1:28" ht="15.75" customHeight="1" x14ac:dyDescent="0.3">
      <c r="A652" s="114"/>
      <c r="B652" s="114"/>
      <c r="C652" s="114"/>
      <c r="D652" s="114"/>
      <c r="E652" s="114"/>
      <c r="F652" s="114"/>
      <c r="G652" s="114"/>
      <c r="H652" s="223"/>
      <c r="I652" s="114"/>
      <c r="J652" s="142"/>
      <c r="K652" s="142"/>
      <c r="L652" s="142"/>
      <c r="M652" s="142"/>
      <c r="N652" s="143"/>
      <c r="O652" s="143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  <c r="Z652" s="114"/>
      <c r="AA652" s="114"/>
      <c r="AB652" s="114"/>
    </row>
    <row r="653" spans="1:28" ht="15.75" customHeight="1" x14ac:dyDescent="0.3">
      <c r="A653" s="114"/>
      <c r="B653" s="114"/>
      <c r="C653" s="114"/>
      <c r="D653" s="114"/>
      <c r="E653" s="114"/>
      <c r="F653" s="114"/>
      <c r="G653" s="114"/>
      <c r="H653" s="223"/>
      <c r="I653" s="114"/>
      <c r="J653" s="142"/>
      <c r="K653" s="142"/>
      <c r="L653" s="142"/>
      <c r="M653" s="142"/>
      <c r="N653" s="143"/>
      <c r="O653" s="143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  <c r="AA653" s="114"/>
      <c r="AB653" s="114"/>
    </row>
    <row r="654" spans="1:28" ht="15.75" customHeight="1" x14ac:dyDescent="0.3">
      <c r="A654" s="114"/>
      <c r="B654" s="114"/>
      <c r="C654" s="114"/>
      <c r="D654" s="114"/>
      <c r="E654" s="114"/>
      <c r="F654" s="114"/>
      <c r="G654" s="114"/>
      <c r="H654" s="223"/>
      <c r="I654" s="114"/>
      <c r="J654" s="142"/>
      <c r="K654" s="142"/>
      <c r="L654" s="142"/>
      <c r="M654" s="142"/>
      <c r="N654" s="143"/>
      <c r="O654" s="143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  <c r="AA654" s="114"/>
      <c r="AB654" s="114"/>
    </row>
    <row r="655" spans="1:28" ht="15.75" customHeight="1" x14ac:dyDescent="0.3">
      <c r="A655" s="114"/>
      <c r="B655" s="114"/>
      <c r="C655" s="114"/>
      <c r="D655" s="114"/>
      <c r="E655" s="114"/>
      <c r="F655" s="114"/>
      <c r="G655" s="114"/>
      <c r="H655" s="223"/>
      <c r="I655" s="114"/>
      <c r="J655" s="142"/>
      <c r="K655" s="142"/>
      <c r="L655" s="142"/>
      <c r="M655" s="142"/>
      <c r="N655" s="143"/>
      <c r="O655" s="143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  <c r="AA655" s="114"/>
      <c r="AB655" s="114"/>
    </row>
    <row r="656" spans="1:28" ht="15.75" customHeight="1" x14ac:dyDescent="0.3">
      <c r="A656" s="114"/>
      <c r="B656" s="114"/>
      <c r="C656" s="114"/>
      <c r="D656" s="114"/>
      <c r="E656" s="114"/>
      <c r="F656" s="114"/>
      <c r="G656" s="114"/>
      <c r="H656" s="223"/>
      <c r="I656" s="114"/>
      <c r="J656" s="142"/>
      <c r="K656" s="142"/>
      <c r="L656" s="142"/>
      <c r="M656" s="142"/>
      <c r="N656" s="143"/>
      <c r="O656" s="143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  <c r="AA656" s="114"/>
      <c r="AB656" s="114"/>
    </row>
    <row r="657" spans="1:28" ht="15.75" customHeight="1" x14ac:dyDescent="0.3">
      <c r="A657" s="114"/>
      <c r="B657" s="114"/>
      <c r="C657" s="114"/>
      <c r="D657" s="114"/>
      <c r="E657" s="114"/>
      <c r="F657" s="114"/>
      <c r="G657" s="114"/>
      <c r="H657" s="223"/>
      <c r="I657" s="114"/>
      <c r="J657" s="142"/>
      <c r="K657" s="142"/>
      <c r="L657" s="142"/>
      <c r="M657" s="142"/>
      <c r="N657" s="143"/>
      <c r="O657" s="143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  <c r="Z657" s="114"/>
      <c r="AA657" s="114"/>
      <c r="AB657" s="114"/>
    </row>
    <row r="658" spans="1:28" ht="15.75" customHeight="1" x14ac:dyDescent="0.3">
      <c r="A658" s="114"/>
      <c r="B658" s="114"/>
      <c r="C658" s="114"/>
      <c r="D658" s="114"/>
      <c r="E658" s="114"/>
      <c r="F658" s="114"/>
      <c r="G658" s="114"/>
      <c r="H658" s="223"/>
      <c r="I658" s="114"/>
      <c r="J658" s="142"/>
      <c r="K658" s="142"/>
      <c r="L658" s="142"/>
      <c r="M658" s="142"/>
      <c r="N658" s="143"/>
      <c r="O658" s="143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  <c r="AA658" s="114"/>
      <c r="AB658" s="114"/>
    </row>
    <row r="659" spans="1:28" ht="15.75" customHeight="1" x14ac:dyDescent="0.3">
      <c r="A659" s="114"/>
      <c r="B659" s="114"/>
      <c r="C659" s="114"/>
      <c r="D659" s="114"/>
      <c r="E659" s="114"/>
      <c r="F659" s="114"/>
      <c r="G659" s="114"/>
      <c r="H659" s="223"/>
      <c r="I659" s="114"/>
      <c r="J659" s="142"/>
      <c r="K659" s="142"/>
      <c r="L659" s="142"/>
      <c r="M659" s="142"/>
      <c r="N659" s="143"/>
      <c r="O659" s="143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  <c r="AA659" s="114"/>
      <c r="AB659" s="114"/>
    </row>
    <row r="660" spans="1:28" ht="15.75" customHeight="1" x14ac:dyDescent="0.3">
      <c r="A660" s="114"/>
      <c r="B660" s="114"/>
      <c r="C660" s="114"/>
      <c r="D660" s="114"/>
      <c r="E660" s="114"/>
      <c r="F660" s="114"/>
      <c r="G660" s="114"/>
      <c r="H660" s="223"/>
      <c r="I660" s="114"/>
      <c r="J660" s="142"/>
      <c r="K660" s="142"/>
      <c r="L660" s="142"/>
      <c r="M660" s="142"/>
      <c r="N660" s="143"/>
      <c r="O660" s="143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  <c r="AA660" s="114"/>
      <c r="AB660" s="114"/>
    </row>
    <row r="661" spans="1:28" ht="15.75" customHeight="1" x14ac:dyDescent="0.3">
      <c r="A661" s="114"/>
      <c r="B661" s="114"/>
      <c r="C661" s="114"/>
      <c r="D661" s="114"/>
      <c r="E661" s="114"/>
      <c r="F661" s="114"/>
      <c r="G661" s="114"/>
      <c r="H661" s="223"/>
      <c r="I661" s="114"/>
      <c r="J661" s="142"/>
      <c r="K661" s="142"/>
      <c r="L661" s="142"/>
      <c r="M661" s="142"/>
      <c r="N661" s="143"/>
      <c r="O661" s="143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  <c r="Z661" s="114"/>
      <c r="AA661" s="114"/>
      <c r="AB661" s="114"/>
    </row>
    <row r="662" spans="1:28" ht="15.75" customHeight="1" x14ac:dyDescent="0.3">
      <c r="A662" s="114"/>
      <c r="B662" s="114"/>
      <c r="C662" s="114"/>
      <c r="D662" s="114"/>
      <c r="E662" s="114"/>
      <c r="F662" s="114"/>
      <c r="G662" s="114"/>
      <c r="H662" s="223"/>
      <c r="I662" s="114"/>
      <c r="J662" s="142"/>
      <c r="K662" s="142"/>
      <c r="L662" s="142"/>
      <c r="M662" s="142"/>
      <c r="N662" s="143"/>
      <c r="O662" s="143"/>
      <c r="P662" s="114"/>
      <c r="Q662" s="114"/>
      <c r="R662" s="114"/>
      <c r="S662" s="114"/>
      <c r="T662" s="114"/>
      <c r="U662" s="114"/>
      <c r="V662" s="114"/>
      <c r="W662" s="114"/>
      <c r="X662" s="114"/>
      <c r="Y662" s="114"/>
      <c r="Z662" s="114"/>
      <c r="AA662" s="114"/>
      <c r="AB662" s="114"/>
    </row>
    <row r="663" spans="1:28" ht="15.75" customHeight="1" x14ac:dyDescent="0.3">
      <c r="A663" s="114"/>
      <c r="B663" s="114"/>
      <c r="C663" s="114"/>
      <c r="D663" s="114"/>
      <c r="E663" s="114"/>
      <c r="F663" s="114"/>
      <c r="G663" s="114"/>
      <c r="H663" s="223"/>
      <c r="I663" s="114"/>
      <c r="J663" s="142"/>
      <c r="K663" s="142"/>
      <c r="L663" s="142"/>
      <c r="M663" s="142"/>
      <c r="N663" s="143"/>
      <c r="O663" s="143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  <c r="Z663" s="114"/>
      <c r="AA663" s="114"/>
      <c r="AB663" s="114"/>
    </row>
    <row r="664" spans="1:28" ht="15.75" customHeight="1" x14ac:dyDescent="0.3">
      <c r="A664" s="114"/>
      <c r="B664" s="114"/>
      <c r="C664" s="114"/>
      <c r="D664" s="114"/>
      <c r="E664" s="114"/>
      <c r="F664" s="114"/>
      <c r="G664" s="114"/>
      <c r="H664" s="223"/>
      <c r="I664" s="114"/>
      <c r="J664" s="142"/>
      <c r="K664" s="142"/>
      <c r="L664" s="142"/>
      <c r="M664" s="142"/>
      <c r="N664" s="143"/>
      <c r="O664" s="143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  <c r="Z664" s="114"/>
      <c r="AA664" s="114"/>
      <c r="AB664" s="114"/>
    </row>
    <row r="665" spans="1:28" ht="15.75" customHeight="1" x14ac:dyDescent="0.3">
      <c r="A665" s="114"/>
      <c r="B665" s="114"/>
      <c r="C665" s="114"/>
      <c r="D665" s="114"/>
      <c r="E665" s="114"/>
      <c r="F665" s="114"/>
      <c r="G665" s="114"/>
      <c r="H665" s="223"/>
      <c r="I665" s="114"/>
      <c r="J665" s="142"/>
      <c r="K665" s="142"/>
      <c r="L665" s="142"/>
      <c r="M665" s="142"/>
      <c r="N665" s="143"/>
      <c r="O665" s="143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  <c r="Z665" s="114"/>
      <c r="AA665" s="114"/>
      <c r="AB665" s="114"/>
    </row>
    <row r="666" spans="1:28" ht="15.75" customHeight="1" x14ac:dyDescent="0.3">
      <c r="A666" s="114"/>
      <c r="B666" s="114"/>
      <c r="C666" s="114"/>
      <c r="D666" s="114"/>
      <c r="E666" s="114"/>
      <c r="F666" s="114"/>
      <c r="G666" s="114"/>
      <c r="H666" s="223"/>
      <c r="I666" s="114"/>
      <c r="J666" s="142"/>
      <c r="K666" s="142"/>
      <c r="L666" s="142"/>
      <c r="M666" s="142"/>
      <c r="N666" s="143"/>
      <c r="O666" s="143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  <c r="AA666" s="114"/>
      <c r="AB666" s="114"/>
    </row>
    <row r="667" spans="1:28" ht="15.75" customHeight="1" x14ac:dyDescent="0.3">
      <c r="A667" s="114"/>
      <c r="B667" s="114"/>
      <c r="C667" s="114"/>
      <c r="D667" s="114"/>
      <c r="E667" s="114"/>
      <c r="F667" s="114"/>
      <c r="G667" s="114"/>
      <c r="H667" s="223"/>
      <c r="I667" s="114"/>
      <c r="J667" s="142"/>
      <c r="K667" s="142"/>
      <c r="L667" s="142"/>
      <c r="M667" s="142"/>
      <c r="N667" s="143"/>
      <c r="O667" s="143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  <c r="AA667" s="114"/>
      <c r="AB667" s="114"/>
    </row>
    <row r="668" spans="1:28" ht="15.75" customHeight="1" x14ac:dyDescent="0.3">
      <c r="A668" s="114"/>
      <c r="B668" s="114"/>
      <c r="C668" s="114"/>
      <c r="D668" s="114"/>
      <c r="E668" s="114"/>
      <c r="F668" s="114"/>
      <c r="G668" s="114"/>
      <c r="H668" s="223"/>
      <c r="I668" s="114"/>
      <c r="J668" s="142"/>
      <c r="K668" s="142"/>
      <c r="L668" s="142"/>
      <c r="M668" s="142"/>
      <c r="N668" s="143"/>
      <c r="O668" s="143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  <c r="Z668" s="114"/>
      <c r="AA668" s="114"/>
      <c r="AB668" s="114"/>
    </row>
    <row r="669" spans="1:28" ht="15.75" customHeight="1" x14ac:dyDescent="0.3">
      <c r="A669" s="114"/>
      <c r="B669" s="114"/>
      <c r="C669" s="114"/>
      <c r="D669" s="114"/>
      <c r="E669" s="114"/>
      <c r="F669" s="114"/>
      <c r="G669" s="114"/>
      <c r="H669" s="223"/>
      <c r="I669" s="114"/>
      <c r="J669" s="142"/>
      <c r="K669" s="142"/>
      <c r="L669" s="142"/>
      <c r="M669" s="142"/>
      <c r="N669" s="143"/>
      <c r="O669" s="143"/>
      <c r="P669" s="114"/>
      <c r="Q669" s="114"/>
      <c r="R669" s="114"/>
      <c r="S669" s="114"/>
      <c r="T669" s="114"/>
      <c r="U669" s="114"/>
      <c r="V669" s="114"/>
      <c r="W669" s="114"/>
      <c r="X669" s="114"/>
      <c r="Y669" s="114"/>
      <c r="Z669" s="114"/>
      <c r="AA669" s="114"/>
      <c r="AB669" s="114"/>
    </row>
    <row r="670" spans="1:28" ht="15.75" customHeight="1" x14ac:dyDescent="0.3">
      <c r="A670" s="114"/>
      <c r="B670" s="114"/>
      <c r="C670" s="114"/>
      <c r="D670" s="114"/>
      <c r="E670" s="114"/>
      <c r="F670" s="114"/>
      <c r="G670" s="114"/>
      <c r="H670" s="223"/>
      <c r="I670" s="114"/>
      <c r="J670" s="142"/>
      <c r="K670" s="142"/>
      <c r="L670" s="142"/>
      <c r="M670" s="142"/>
      <c r="N670" s="143"/>
      <c r="O670" s="143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  <c r="AA670" s="114"/>
      <c r="AB670" s="114"/>
    </row>
    <row r="671" spans="1:28" ht="15.75" customHeight="1" x14ac:dyDescent="0.3">
      <c r="A671" s="114"/>
      <c r="B671" s="114"/>
      <c r="C671" s="114"/>
      <c r="D671" s="114"/>
      <c r="E671" s="114"/>
      <c r="F671" s="114"/>
      <c r="G671" s="114"/>
      <c r="H671" s="223"/>
      <c r="I671" s="114"/>
      <c r="J671" s="142"/>
      <c r="K671" s="142"/>
      <c r="L671" s="142"/>
      <c r="M671" s="142"/>
      <c r="N671" s="143"/>
      <c r="O671" s="143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  <c r="AA671" s="114"/>
      <c r="AB671" s="114"/>
    </row>
    <row r="672" spans="1:28" ht="15.75" customHeight="1" x14ac:dyDescent="0.3">
      <c r="A672" s="114"/>
      <c r="B672" s="114"/>
      <c r="C672" s="114"/>
      <c r="D672" s="114"/>
      <c r="E672" s="114"/>
      <c r="F672" s="114"/>
      <c r="G672" s="114"/>
      <c r="H672" s="223"/>
      <c r="I672" s="114"/>
      <c r="J672" s="142"/>
      <c r="K672" s="142"/>
      <c r="L672" s="142"/>
      <c r="M672" s="142"/>
      <c r="N672" s="143"/>
      <c r="O672" s="143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  <c r="AA672" s="114"/>
      <c r="AB672" s="114"/>
    </row>
    <row r="673" spans="1:28" ht="15.75" customHeight="1" x14ac:dyDescent="0.3">
      <c r="A673" s="114"/>
      <c r="B673" s="114"/>
      <c r="C673" s="114"/>
      <c r="D673" s="114"/>
      <c r="E673" s="114"/>
      <c r="F673" s="114"/>
      <c r="G673" s="114"/>
      <c r="H673" s="223"/>
      <c r="I673" s="114"/>
      <c r="J673" s="142"/>
      <c r="K673" s="142"/>
      <c r="L673" s="142"/>
      <c r="M673" s="142"/>
      <c r="N673" s="143"/>
      <c r="O673" s="143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  <c r="Z673" s="114"/>
      <c r="AA673" s="114"/>
      <c r="AB673" s="114"/>
    </row>
    <row r="674" spans="1:28" ht="15.75" customHeight="1" x14ac:dyDescent="0.3">
      <c r="A674" s="114"/>
      <c r="B674" s="114"/>
      <c r="C674" s="114"/>
      <c r="D674" s="114"/>
      <c r="E674" s="114"/>
      <c r="F674" s="114"/>
      <c r="G674" s="114"/>
      <c r="H674" s="223"/>
      <c r="I674" s="114"/>
      <c r="J674" s="142"/>
      <c r="K674" s="142"/>
      <c r="L674" s="142"/>
      <c r="M674" s="142"/>
      <c r="N674" s="143"/>
      <c r="O674" s="143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  <c r="AA674" s="114"/>
      <c r="AB674" s="114"/>
    </row>
    <row r="675" spans="1:28" ht="15.75" customHeight="1" x14ac:dyDescent="0.3">
      <c r="A675" s="114"/>
      <c r="B675" s="114"/>
      <c r="C675" s="114"/>
      <c r="D675" s="114"/>
      <c r="E675" s="114"/>
      <c r="F675" s="114"/>
      <c r="G675" s="114"/>
      <c r="H675" s="223"/>
      <c r="I675" s="114"/>
      <c r="J675" s="142"/>
      <c r="K675" s="142"/>
      <c r="L675" s="142"/>
      <c r="M675" s="142"/>
      <c r="N675" s="143"/>
      <c r="O675" s="143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4"/>
      <c r="AA675" s="114"/>
      <c r="AB675" s="114"/>
    </row>
    <row r="676" spans="1:28" ht="15.75" customHeight="1" x14ac:dyDescent="0.3">
      <c r="A676" s="114"/>
      <c r="B676" s="114"/>
      <c r="C676" s="114"/>
      <c r="D676" s="114"/>
      <c r="E676" s="114"/>
      <c r="F676" s="114"/>
      <c r="G676" s="114"/>
      <c r="H676" s="223"/>
      <c r="I676" s="114"/>
      <c r="J676" s="142"/>
      <c r="K676" s="142"/>
      <c r="L676" s="142"/>
      <c r="M676" s="142"/>
      <c r="N676" s="143"/>
      <c r="O676" s="143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  <c r="Z676" s="114"/>
      <c r="AA676" s="114"/>
      <c r="AB676" s="114"/>
    </row>
    <row r="677" spans="1:28" ht="15.75" customHeight="1" x14ac:dyDescent="0.3">
      <c r="A677" s="114"/>
      <c r="B677" s="114"/>
      <c r="C677" s="114"/>
      <c r="D677" s="114"/>
      <c r="E677" s="114"/>
      <c r="F677" s="114"/>
      <c r="G677" s="114"/>
      <c r="H677" s="223"/>
      <c r="I677" s="114"/>
      <c r="J677" s="142"/>
      <c r="K677" s="142"/>
      <c r="L677" s="142"/>
      <c r="M677" s="142"/>
      <c r="N677" s="143"/>
      <c r="O677" s="143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  <c r="AA677" s="114"/>
      <c r="AB677" s="114"/>
    </row>
    <row r="678" spans="1:28" ht="15.75" customHeight="1" x14ac:dyDescent="0.3">
      <c r="A678" s="114"/>
      <c r="B678" s="114"/>
      <c r="C678" s="114"/>
      <c r="D678" s="114"/>
      <c r="E678" s="114"/>
      <c r="F678" s="114"/>
      <c r="G678" s="114"/>
      <c r="H678" s="223"/>
      <c r="I678" s="114"/>
      <c r="J678" s="142"/>
      <c r="K678" s="142"/>
      <c r="L678" s="142"/>
      <c r="M678" s="142"/>
      <c r="N678" s="143"/>
      <c r="O678" s="143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  <c r="AA678" s="114"/>
      <c r="AB678" s="114"/>
    </row>
    <row r="679" spans="1:28" ht="15.75" customHeight="1" x14ac:dyDescent="0.3">
      <c r="A679" s="114"/>
      <c r="B679" s="114"/>
      <c r="C679" s="114"/>
      <c r="D679" s="114"/>
      <c r="E679" s="114"/>
      <c r="F679" s="114"/>
      <c r="G679" s="114"/>
      <c r="H679" s="223"/>
      <c r="I679" s="114"/>
      <c r="J679" s="142"/>
      <c r="K679" s="142"/>
      <c r="L679" s="142"/>
      <c r="M679" s="142"/>
      <c r="N679" s="143"/>
      <c r="O679" s="143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  <c r="AA679" s="114"/>
      <c r="AB679" s="114"/>
    </row>
    <row r="680" spans="1:28" ht="15.75" customHeight="1" x14ac:dyDescent="0.3">
      <c r="A680" s="114"/>
      <c r="B680" s="114"/>
      <c r="C680" s="114"/>
      <c r="D680" s="114"/>
      <c r="E680" s="114"/>
      <c r="F680" s="114"/>
      <c r="G680" s="114"/>
      <c r="H680" s="223"/>
      <c r="I680" s="114"/>
      <c r="J680" s="142"/>
      <c r="K680" s="142"/>
      <c r="L680" s="142"/>
      <c r="M680" s="142"/>
      <c r="N680" s="143"/>
      <c r="O680" s="143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  <c r="Z680" s="114"/>
      <c r="AA680" s="114"/>
      <c r="AB680" s="114"/>
    </row>
    <row r="681" spans="1:28" ht="15.75" customHeight="1" x14ac:dyDescent="0.3">
      <c r="A681" s="114"/>
      <c r="B681" s="114"/>
      <c r="C681" s="114"/>
      <c r="D681" s="114"/>
      <c r="E681" s="114"/>
      <c r="F681" s="114"/>
      <c r="G681" s="114"/>
      <c r="H681" s="223"/>
      <c r="I681" s="114"/>
      <c r="J681" s="142"/>
      <c r="K681" s="142"/>
      <c r="L681" s="142"/>
      <c r="M681" s="142"/>
      <c r="N681" s="143"/>
      <c r="O681" s="143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  <c r="AA681" s="114"/>
      <c r="AB681" s="114"/>
    </row>
    <row r="682" spans="1:28" ht="15.75" customHeight="1" x14ac:dyDescent="0.3">
      <c r="A682" s="114"/>
      <c r="B682" s="114"/>
      <c r="C682" s="114"/>
      <c r="D682" s="114"/>
      <c r="E682" s="114"/>
      <c r="F682" s="114"/>
      <c r="G682" s="114"/>
      <c r="H682" s="223"/>
      <c r="I682" s="114"/>
      <c r="J682" s="142"/>
      <c r="K682" s="142"/>
      <c r="L682" s="142"/>
      <c r="M682" s="142"/>
      <c r="N682" s="143"/>
      <c r="O682" s="143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  <c r="Z682" s="114"/>
      <c r="AA682" s="114"/>
      <c r="AB682" s="114"/>
    </row>
    <row r="683" spans="1:28" ht="15.75" customHeight="1" x14ac:dyDescent="0.3">
      <c r="A683" s="114"/>
      <c r="B683" s="114"/>
      <c r="C683" s="114"/>
      <c r="D683" s="114"/>
      <c r="E683" s="114"/>
      <c r="F683" s="114"/>
      <c r="G683" s="114"/>
      <c r="H683" s="223"/>
      <c r="I683" s="114"/>
      <c r="J683" s="142"/>
      <c r="K683" s="142"/>
      <c r="L683" s="142"/>
      <c r="M683" s="142"/>
      <c r="N683" s="143"/>
      <c r="O683" s="143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  <c r="AA683" s="114"/>
      <c r="AB683" s="114"/>
    </row>
    <row r="684" spans="1:28" ht="15.75" customHeight="1" x14ac:dyDescent="0.3">
      <c r="A684" s="114"/>
      <c r="B684" s="114"/>
      <c r="C684" s="114"/>
      <c r="D684" s="114"/>
      <c r="E684" s="114"/>
      <c r="F684" s="114"/>
      <c r="G684" s="114"/>
      <c r="H684" s="223"/>
      <c r="I684" s="114"/>
      <c r="J684" s="142"/>
      <c r="K684" s="142"/>
      <c r="L684" s="142"/>
      <c r="M684" s="142"/>
      <c r="N684" s="143"/>
      <c r="O684" s="143"/>
      <c r="P684" s="114"/>
      <c r="Q684" s="114"/>
      <c r="R684" s="114"/>
      <c r="S684" s="114"/>
      <c r="T684" s="114"/>
      <c r="U684" s="114"/>
      <c r="V684" s="114"/>
      <c r="W684" s="114"/>
      <c r="X684" s="114"/>
      <c r="Y684" s="114"/>
      <c r="Z684" s="114"/>
      <c r="AA684" s="114"/>
      <c r="AB684" s="114"/>
    </row>
    <row r="685" spans="1:28" ht="15.75" customHeight="1" x14ac:dyDescent="0.3">
      <c r="A685" s="114"/>
      <c r="B685" s="114"/>
      <c r="C685" s="114"/>
      <c r="D685" s="114"/>
      <c r="E685" s="114"/>
      <c r="F685" s="114"/>
      <c r="G685" s="114"/>
      <c r="H685" s="223"/>
      <c r="I685" s="114"/>
      <c r="J685" s="142"/>
      <c r="K685" s="142"/>
      <c r="L685" s="142"/>
      <c r="M685" s="142"/>
      <c r="N685" s="143"/>
      <c r="O685" s="143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  <c r="Z685" s="114"/>
      <c r="AA685" s="114"/>
      <c r="AB685" s="114"/>
    </row>
    <row r="686" spans="1:28" ht="15.75" customHeight="1" x14ac:dyDescent="0.3">
      <c r="A686" s="114"/>
      <c r="B686" s="114"/>
      <c r="C686" s="114"/>
      <c r="D686" s="114"/>
      <c r="E686" s="114"/>
      <c r="F686" s="114"/>
      <c r="G686" s="114"/>
      <c r="H686" s="223"/>
      <c r="I686" s="114"/>
      <c r="J686" s="142"/>
      <c r="K686" s="142"/>
      <c r="L686" s="142"/>
      <c r="M686" s="142"/>
      <c r="N686" s="143"/>
      <c r="O686" s="143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  <c r="Z686" s="114"/>
      <c r="AA686" s="114"/>
      <c r="AB686" s="114"/>
    </row>
    <row r="687" spans="1:28" ht="15.75" customHeight="1" x14ac:dyDescent="0.3">
      <c r="A687" s="114"/>
      <c r="B687" s="114"/>
      <c r="C687" s="114"/>
      <c r="D687" s="114"/>
      <c r="E687" s="114"/>
      <c r="F687" s="114"/>
      <c r="G687" s="114"/>
      <c r="H687" s="223"/>
      <c r="I687" s="114"/>
      <c r="J687" s="142"/>
      <c r="K687" s="142"/>
      <c r="L687" s="142"/>
      <c r="M687" s="142"/>
      <c r="N687" s="143"/>
      <c r="O687" s="143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  <c r="Z687" s="114"/>
      <c r="AA687" s="114"/>
      <c r="AB687" s="114"/>
    </row>
    <row r="688" spans="1:28" ht="15.75" customHeight="1" x14ac:dyDescent="0.3">
      <c r="A688" s="114"/>
      <c r="B688" s="114"/>
      <c r="C688" s="114"/>
      <c r="D688" s="114"/>
      <c r="E688" s="114"/>
      <c r="F688" s="114"/>
      <c r="G688" s="114"/>
      <c r="H688" s="223"/>
      <c r="I688" s="114"/>
      <c r="J688" s="142"/>
      <c r="K688" s="142"/>
      <c r="L688" s="142"/>
      <c r="M688" s="142"/>
      <c r="N688" s="143"/>
      <c r="O688" s="143"/>
      <c r="P688" s="114"/>
      <c r="Q688" s="114"/>
      <c r="R688" s="114"/>
      <c r="S688" s="114"/>
      <c r="T688" s="114"/>
      <c r="U688" s="114"/>
      <c r="V688" s="114"/>
      <c r="W688" s="114"/>
      <c r="X688" s="114"/>
      <c r="Y688" s="114"/>
      <c r="Z688" s="114"/>
      <c r="AA688" s="114"/>
      <c r="AB688" s="114"/>
    </row>
    <row r="689" spans="1:28" ht="15.75" customHeight="1" x14ac:dyDescent="0.3">
      <c r="A689" s="114"/>
      <c r="B689" s="114"/>
      <c r="C689" s="114"/>
      <c r="D689" s="114"/>
      <c r="E689" s="114"/>
      <c r="F689" s="114"/>
      <c r="G689" s="114"/>
      <c r="H689" s="223"/>
      <c r="I689" s="114"/>
      <c r="J689" s="142"/>
      <c r="K689" s="142"/>
      <c r="L689" s="142"/>
      <c r="M689" s="142"/>
      <c r="N689" s="143"/>
      <c r="O689" s="143"/>
      <c r="P689" s="114"/>
      <c r="Q689" s="114"/>
      <c r="R689" s="114"/>
      <c r="S689" s="114"/>
      <c r="T689" s="114"/>
      <c r="U689" s="114"/>
      <c r="V689" s="114"/>
      <c r="W689" s="114"/>
      <c r="X689" s="114"/>
      <c r="Y689" s="114"/>
      <c r="Z689" s="114"/>
      <c r="AA689" s="114"/>
      <c r="AB689" s="114"/>
    </row>
    <row r="690" spans="1:28" ht="15.75" customHeight="1" x14ac:dyDescent="0.3">
      <c r="A690" s="114"/>
      <c r="B690" s="114"/>
      <c r="C690" s="114"/>
      <c r="D690" s="114"/>
      <c r="E690" s="114"/>
      <c r="F690" s="114"/>
      <c r="G690" s="114"/>
      <c r="H690" s="223"/>
      <c r="I690" s="114"/>
      <c r="J690" s="142"/>
      <c r="K690" s="142"/>
      <c r="L690" s="142"/>
      <c r="M690" s="142"/>
      <c r="N690" s="143"/>
      <c r="O690" s="143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  <c r="Z690" s="114"/>
      <c r="AA690" s="114"/>
      <c r="AB690" s="114"/>
    </row>
    <row r="691" spans="1:28" ht="15.75" customHeight="1" x14ac:dyDescent="0.3">
      <c r="A691" s="114"/>
      <c r="B691" s="114"/>
      <c r="C691" s="114"/>
      <c r="D691" s="114"/>
      <c r="E691" s="114"/>
      <c r="F691" s="114"/>
      <c r="G691" s="114"/>
      <c r="H691" s="223"/>
      <c r="I691" s="114"/>
      <c r="J691" s="142"/>
      <c r="K691" s="142"/>
      <c r="L691" s="142"/>
      <c r="M691" s="142"/>
      <c r="N691" s="143"/>
      <c r="O691" s="143"/>
      <c r="P691" s="114"/>
      <c r="Q691" s="114"/>
      <c r="R691" s="114"/>
      <c r="S691" s="114"/>
      <c r="T691" s="114"/>
      <c r="U691" s="114"/>
      <c r="V691" s="114"/>
      <c r="W691" s="114"/>
      <c r="X691" s="114"/>
      <c r="Y691" s="114"/>
      <c r="Z691" s="114"/>
      <c r="AA691" s="114"/>
      <c r="AB691" s="114"/>
    </row>
    <row r="692" spans="1:28" ht="15.75" customHeight="1" x14ac:dyDescent="0.3">
      <c r="A692" s="114"/>
      <c r="B692" s="114"/>
      <c r="C692" s="114"/>
      <c r="D692" s="114"/>
      <c r="E692" s="114"/>
      <c r="F692" s="114"/>
      <c r="G692" s="114"/>
      <c r="H692" s="223"/>
      <c r="I692" s="114"/>
      <c r="J692" s="142"/>
      <c r="K692" s="142"/>
      <c r="L692" s="142"/>
      <c r="M692" s="142"/>
      <c r="N692" s="143"/>
      <c r="O692" s="143"/>
      <c r="P692" s="114"/>
      <c r="Q692" s="114"/>
      <c r="R692" s="114"/>
      <c r="S692" s="114"/>
      <c r="T692" s="114"/>
      <c r="U692" s="114"/>
      <c r="V692" s="114"/>
      <c r="W692" s="114"/>
      <c r="X692" s="114"/>
      <c r="Y692" s="114"/>
      <c r="Z692" s="114"/>
      <c r="AA692" s="114"/>
      <c r="AB692" s="114"/>
    </row>
    <row r="693" spans="1:28" ht="15.75" customHeight="1" x14ac:dyDescent="0.3">
      <c r="A693" s="114"/>
      <c r="B693" s="114"/>
      <c r="C693" s="114"/>
      <c r="D693" s="114"/>
      <c r="E693" s="114"/>
      <c r="F693" s="114"/>
      <c r="G693" s="114"/>
      <c r="H693" s="223"/>
      <c r="I693" s="114"/>
      <c r="J693" s="142"/>
      <c r="K693" s="142"/>
      <c r="L693" s="142"/>
      <c r="M693" s="142"/>
      <c r="N693" s="143"/>
      <c r="O693" s="143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  <c r="Z693" s="114"/>
      <c r="AA693" s="114"/>
      <c r="AB693" s="114"/>
    </row>
    <row r="694" spans="1:28" ht="15.75" customHeight="1" x14ac:dyDescent="0.3">
      <c r="A694" s="114"/>
      <c r="B694" s="114"/>
      <c r="C694" s="114"/>
      <c r="D694" s="114"/>
      <c r="E694" s="114"/>
      <c r="F694" s="114"/>
      <c r="G694" s="114"/>
      <c r="H694" s="223"/>
      <c r="I694" s="114"/>
      <c r="J694" s="142"/>
      <c r="K694" s="142"/>
      <c r="L694" s="142"/>
      <c r="M694" s="142"/>
      <c r="N694" s="143"/>
      <c r="O694" s="143"/>
      <c r="P694" s="114"/>
      <c r="Q694" s="114"/>
      <c r="R694" s="114"/>
      <c r="S694" s="114"/>
      <c r="T694" s="114"/>
      <c r="U694" s="114"/>
      <c r="V694" s="114"/>
      <c r="W694" s="114"/>
      <c r="X694" s="114"/>
      <c r="Y694" s="114"/>
      <c r="Z694" s="114"/>
      <c r="AA694" s="114"/>
      <c r="AB694" s="114"/>
    </row>
    <row r="695" spans="1:28" ht="15.75" customHeight="1" x14ac:dyDescent="0.3">
      <c r="A695" s="114"/>
      <c r="B695" s="114"/>
      <c r="C695" s="114"/>
      <c r="D695" s="114"/>
      <c r="E695" s="114"/>
      <c r="F695" s="114"/>
      <c r="G695" s="114"/>
      <c r="H695" s="223"/>
      <c r="I695" s="114"/>
      <c r="J695" s="142"/>
      <c r="K695" s="142"/>
      <c r="L695" s="142"/>
      <c r="M695" s="142"/>
      <c r="N695" s="143"/>
      <c r="O695" s="143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  <c r="Z695" s="114"/>
      <c r="AA695" s="114"/>
      <c r="AB695" s="114"/>
    </row>
    <row r="696" spans="1:28" ht="15.75" customHeight="1" x14ac:dyDescent="0.3">
      <c r="A696" s="114"/>
      <c r="B696" s="114"/>
      <c r="C696" s="114"/>
      <c r="D696" s="114"/>
      <c r="E696" s="114"/>
      <c r="F696" s="114"/>
      <c r="G696" s="114"/>
      <c r="H696" s="223"/>
      <c r="I696" s="114"/>
      <c r="J696" s="142"/>
      <c r="K696" s="142"/>
      <c r="L696" s="142"/>
      <c r="M696" s="142"/>
      <c r="N696" s="143"/>
      <c r="O696" s="143"/>
      <c r="P696" s="114"/>
      <c r="Q696" s="114"/>
      <c r="R696" s="114"/>
      <c r="S696" s="114"/>
      <c r="T696" s="114"/>
      <c r="U696" s="114"/>
      <c r="V696" s="114"/>
      <c r="W696" s="114"/>
      <c r="X696" s="114"/>
      <c r="Y696" s="114"/>
      <c r="Z696" s="114"/>
      <c r="AA696" s="114"/>
      <c r="AB696" s="114"/>
    </row>
    <row r="697" spans="1:28" ht="15.75" customHeight="1" x14ac:dyDescent="0.3">
      <c r="A697" s="114"/>
      <c r="B697" s="114"/>
      <c r="C697" s="114"/>
      <c r="D697" s="114"/>
      <c r="E697" s="114"/>
      <c r="F697" s="114"/>
      <c r="G697" s="114"/>
      <c r="H697" s="223"/>
      <c r="I697" s="114"/>
      <c r="J697" s="142"/>
      <c r="K697" s="142"/>
      <c r="L697" s="142"/>
      <c r="M697" s="142"/>
      <c r="N697" s="143"/>
      <c r="O697" s="143"/>
      <c r="P697" s="114"/>
      <c r="Q697" s="114"/>
      <c r="R697" s="114"/>
      <c r="S697" s="114"/>
      <c r="T697" s="114"/>
      <c r="U697" s="114"/>
      <c r="V697" s="114"/>
      <c r="W697" s="114"/>
      <c r="X697" s="114"/>
      <c r="Y697" s="114"/>
      <c r="Z697" s="114"/>
      <c r="AA697" s="114"/>
      <c r="AB697" s="114"/>
    </row>
    <row r="698" spans="1:28" ht="15.75" customHeight="1" x14ac:dyDescent="0.3">
      <c r="A698" s="114"/>
      <c r="B698" s="114"/>
      <c r="C698" s="114"/>
      <c r="D698" s="114"/>
      <c r="E698" s="114"/>
      <c r="F698" s="114"/>
      <c r="G698" s="114"/>
      <c r="H698" s="223"/>
      <c r="I698" s="114"/>
      <c r="J698" s="142"/>
      <c r="K698" s="142"/>
      <c r="L698" s="142"/>
      <c r="M698" s="142"/>
      <c r="N698" s="143"/>
      <c r="O698" s="143"/>
      <c r="P698" s="114"/>
      <c r="Q698" s="114"/>
      <c r="R698" s="114"/>
      <c r="S698" s="114"/>
      <c r="T698" s="114"/>
      <c r="U698" s="114"/>
      <c r="V698" s="114"/>
      <c r="W698" s="114"/>
      <c r="X698" s="114"/>
      <c r="Y698" s="114"/>
      <c r="Z698" s="114"/>
      <c r="AA698" s="114"/>
      <c r="AB698" s="114"/>
    </row>
    <row r="699" spans="1:28" ht="15.75" customHeight="1" x14ac:dyDescent="0.3">
      <c r="A699" s="114"/>
      <c r="B699" s="114"/>
      <c r="C699" s="114"/>
      <c r="D699" s="114"/>
      <c r="E699" s="114"/>
      <c r="F699" s="114"/>
      <c r="G699" s="114"/>
      <c r="H699" s="223"/>
      <c r="I699" s="114"/>
      <c r="J699" s="142"/>
      <c r="K699" s="142"/>
      <c r="L699" s="142"/>
      <c r="M699" s="142"/>
      <c r="N699" s="143"/>
      <c r="O699" s="143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  <c r="Z699" s="114"/>
      <c r="AA699" s="114"/>
      <c r="AB699" s="114"/>
    </row>
    <row r="700" spans="1:28" ht="15.75" customHeight="1" x14ac:dyDescent="0.3">
      <c r="A700" s="114"/>
      <c r="B700" s="114"/>
      <c r="C700" s="114"/>
      <c r="D700" s="114"/>
      <c r="E700" s="114"/>
      <c r="F700" s="114"/>
      <c r="G700" s="114"/>
      <c r="H700" s="223"/>
      <c r="I700" s="114"/>
      <c r="J700" s="142"/>
      <c r="K700" s="142"/>
      <c r="L700" s="142"/>
      <c r="M700" s="142"/>
      <c r="N700" s="143"/>
      <c r="O700" s="143"/>
      <c r="P700" s="114"/>
      <c r="Q700" s="114"/>
      <c r="R700" s="114"/>
      <c r="S700" s="114"/>
      <c r="T700" s="114"/>
      <c r="U700" s="114"/>
      <c r="V700" s="114"/>
      <c r="W700" s="114"/>
      <c r="X700" s="114"/>
      <c r="Y700" s="114"/>
      <c r="Z700" s="114"/>
      <c r="AA700" s="114"/>
      <c r="AB700" s="114"/>
    </row>
    <row r="701" spans="1:28" ht="15.75" customHeight="1" x14ac:dyDescent="0.3">
      <c r="A701" s="114"/>
      <c r="B701" s="114"/>
      <c r="C701" s="114"/>
      <c r="D701" s="114"/>
      <c r="E701" s="114"/>
      <c r="F701" s="114"/>
      <c r="G701" s="114"/>
      <c r="H701" s="223"/>
      <c r="I701" s="114"/>
      <c r="J701" s="142"/>
      <c r="K701" s="142"/>
      <c r="L701" s="142"/>
      <c r="M701" s="142"/>
      <c r="N701" s="143"/>
      <c r="O701" s="143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  <c r="Z701" s="114"/>
      <c r="AA701" s="114"/>
      <c r="AB701" s="114"/>
    </row>
    <row r="702" spans="1:28" ht="15.75" customHeight="1" x14ac:dyDescent="0.3">
      <c r="A702" s="114"/>
      <c r="B702" s="114"/>
      <c r="C702" s="114"/>
      <c r="D702" s="114"/>
      <c r="E702" s="114"/>
      <c r="F702" s="114"/>
      <c r="G702" s="114"/>
      <c r="H702" s="223"/>
      <c r="I702" s="114"/>
      <c r="J702" s="142"/>
      <c r="K702" s="142"/>
      <c r="L702" s="142"/>
      <c r="M702" s="142"/>
      <c r="N702" s="143"/>
      <c r="O702" s="143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  <c r="Z702" s="114"/>
      <c r="AA702" s="114"/>
      <c r="AB702" s="114"/>
    </row>
    <row r="703" spans="1:28" ht="15.75" customHeight="1" x14ac:dyDescent="0.3">
      <c r="A703" s="114"/>
      <c r="B703" s="114"/>
      <c r="C703" s="114"/>
      <c r="D703" s="114"/>
      <c r="E703" s="114"/>
      <c r="F703" s="114"/>
      <c r="G703" s="114"/>
      <c r="H703" s="223"/>
      <c r="I703" s="114"/>
      <c r="J703" s="142"/>
      <c r="K703" s="142"/>
      <c r="L703" s="142"/>
      <c r="M703" s="142"/>
      <c r="N703" s="143"/>
      <c r="O703" s="143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  <c r="Z703" s="114"/>
      <c r="AA703" s="114"/>
      <c r="AB703" s="114"/>
    </row>
    <row r="704" spans="1:28" ht="15.75" customHeight="1" x14ac:dyDescent="0.3">
      <c r="A704" s="114"/>
      <c r="B704" s="114"/>
      <c r="C704" s="114"/>
      <c r="D704" s="114"/>
      <c r="E704" s="114"/>
      <c r="F704" s="114"/>
      <c r="G704" s="114"/>
      <c r="H704" s="223"/>
      <c r="I704" s="114"/>
      <c r="J704" s="142"/>
      <c r="K704" s="142"/>
      <c r="L704" s="142"/>
      <c r="M704" s="142"/>
      <c r="N704" s="143"/>
      <c r="O704" s="143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  <c r="AA704" s="114"/>
      <c r="AB704" s="114"/>
    </row>
    <row r="705" spans="1:28" ht="15.75" customHeight="1" x14ac:dyDescent="0.3">
      <c r="A705" s="114"/>
      <c r="B705" s="114"/>
      <c r="C705" s="114"/>
      <c r="D705" s="114"/>
      <c r="E705" s="114"/>
      <c r="F705" s="114"/>
      <c r="G705" s="114"/>
      <c r="H705" s="223"/>
      <c r="I705" s="114"/>
      <c r="J705" s="142"/>
      <c r="K705" s="142"/>
      <c r="L705" s="142"/>
      <c r="M705" s="142"/>
      <c r="N705" s="143"/>
      <c r="O705" s="143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  <c r="Z705" s="114"/>
      <c r="AA705" s="114"/>
      <c r="AB705" s="114"/>
    </row>
    <row r="706" spans="1:28" ht="15.75" customHeight="1" x14ac:dyDescent="0.3">
      <c r="A706" s="114"/>
      <c r="B706" s="114"/>
      <c r="C706" s="114"/>
      <c r="D706" s="114"/>
      <c r="E706" s="114"/>
      <c r="F706" s="114"/>
      <c r="G706" s="114"/>
      <c r="H706" s="223"/>
      <c r="I706" s="114"/>
      <c r="J706" s="142"/>
      <c r="K706" s="142"/>
      <c r="L706" s="142"/>
      <c r="M706" s="142"/>
      <c r="N706" s="143"/>
      <c r="O706" s="143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  <c r="Z706" s="114"/>
      <c r="AA706" s="114"/>
      <c r="AB706" s="114"/>
    </row>
    <row r="707" spans="1:28" ht="15.75" customHeight="1" x14ac:dyDescent="0.3">
      <c r="A707" s="114"/>
      <c r="B707" s="114"/>
      <c r="C707" s="114"/>
      <c r="D707" s="114"/>
      <c r="E707" s="114"/>
      <c r="F707" s="114"/>
      <c r="G707" s="114"/>
      <c r="H707" s="223"/>
      <c r="I707" s="114"/>
      <c r="J707" s="142"/>
      <c r="K707" s="142"/>
      <c r="L707" s="142"/>
      <c r="M707" s="142"/>
      <c r="N707" s="143"/>
      <c r="O707" s="143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  <c r="Z707" s="114"/>
      <c r="AA707" s="114"/>
      <c r="AB707" s="114"/>
    </row>
    <row r="708" spans="1:28" ht="15.75" customHeight="1" x14ac:dyDescent="0.3">
      <c r="A708" s="114"/>
      <c r="B708" s="114"/>
      <c r="C708" s="114"/>
      <c r="D708" s="114"/>
      <c r="E708" s="114"/>
      <c r="F708" s="114"/>
      <c r="G708" s="114"/>
      <c r="H708" s="223"/>
      <c r="I708" s="114"/>
      <c r="J708" s="142"/>
      <c r="K708" s="142"/>
      <c r="L708" s="142"/>
      <c r="M708" s="142"/>
      <c r="N708" s="143"/>
      <c r="O708" s="143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  <c r="Z708" s="114"/>
      <c r="AA708" s="114"/>
      <c r="AB708" s="114"/>
    </row>
    <row r="709" spans="1:28" ht="15.75" customHeight="1" x14ac:dyDescent="0.3">
      <c r="A709" s="114"/>
      <c r="B709" s="114"/>
      <c r="C709" s="114"/>
      <c r="D709" s="114"/>
      <c r="E709" s="114"/>
      <c r="F709" s="114"/>
      <c r="G709" s="114"/>
      <c r="H709" s="223"/>
      <c r="I709" s="114"/>
      <c r="J709" s="142"/>
      <c r="K709" s="142"/>
      <c r="L709" s="142"/>
      <c r="M709" s="142"/>
      <c r="N709" s="143"/>
      <c r="O709" s="143"/>
      <c r="P709" s="114"/>
      <c r="Q709" s="114"/>
      <c r="R709" s="114"/>
      <c r="S709" s="114"/>
      <c r="T709" s="114"/>
      <c r="U709" s="114"/>
      <c r="V709" s="114"/>
      <c r="W709" s="114"/>
      <c r="X709" s="114"/>
      <c r="Y709" s="114"/>
      <c r="Z709" s="114"/>
      <c r="AA709" s="114"/>
      <c r="AB709" s="114"/>
    </row>
    <row r="710" spans="1:28" ht="15.75" customHeight="1" x14ac:dyDescent="0.3">
      <c r="A710" s="114"/>
      <c r="B710" s="114"/>
      <c r="C710" s="114"/>
      <c r="D710" s="114"/>
      <c r="E710" s="114"/>
      <c r="F710" s="114"/>
      <c r="G710" s="114"/>
      <c r="H710" s="223"/>
      <c r="I710" s="114"/>
      <c r="J710" s="142"/>
      <c r="K710" s="142"/>
      <c r="L710" s="142"/>
      <c r="M710" s="142"/>
      <c r="N710" s="143"/>
      <c r="O710" s="143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  <c r="Z710" s="114"/>
      <c r="AA710" s="114"/>
      <c r="AB710" s="114"/>
    </row>
    <row r="711" spans="1:28" ht="15.75" customHeight="1" x14ac:dyDescent="0.3">
      <c r="A711" s="114"/>
      <c r="B711" s="114"/>
      <c r="C711" s="114"/>
      <c r="D711" s="114"/>
      <c r="E711" s="114"/>
      <c r="F711" s="114"/>
      <c r="G711" s="114"/>
      <c r="H711" s="223"/>
      <c r="I711" s="114"/>
      <c r="J711" s="142"/>
      <c r="K711" s="142"/>
      <c r="L711" s="142"/>
      <c r="M711" s="142"/>
      <c r="N711" s="143"/>
      <c r="O711" s="143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  <c r="Z711" s="114"/>
      <c r="AA711" s="114"/>
      <c r="AB711" s="114"/>
    </row>
    <row r="712" spans="1:28" ht="15.75" customHeight="1" x14ac:dyDescent="0.3">
      <c r="A712" s="114"/>
      <c r="B712" s="114"/>
      <c r="C712" s="114"/>
      <c r="D712" s="114"/>
      <c r="E712" s="114"/>
      <c r="F712" s="114"/>
      <c r="G712" s="114"/>
      <c r="H712" s="223"/>
      <c r="I712" s="114"/>
      <c r="J712" s="142"/>
      <c r="K712" s="142"/>
      <c r="L712" s="142"/>
      <c r="M712" s="142"/>
      <c r="N712" s="143"/>
      <c r="O712" s="143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  <c r="Z712" s="114"/>
      <c r="AA712" s="114"/>
      <c r="AB712" s="114"/>
    </row>
    <row r="713" spans="1:28" ht="15.75" customHeight="1" x14ac:dyDescent="0.3">
      <c r="A713" s="114"/>
      <c r="B713" s="114"/>
      <c r="C713" s="114"/>
      <c r="D713" s="114"/>
      <c r="E713" s="114"/>
      <c r="F713" s="114"/>
      <c r="G713" s="114"/>
      <c r="H713" s="223"/>
      <c r="I713" s="114"/>
      <c r="J713" s="142"/>
      <c r="K713" s="142"/>
      <c r="L713" s="142"/>
      <c r="M713" s="142"/>
      <c r="N713" s="143"/>
      <c r="O713" s="143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  <c r="Z713" s="114"/>
      <c r="AA713" s="114"/>
      <c r="AB713" s="114"/>
    </row>
    <row r="714" spans="1:28" ht="15.75" customHeight="1" x14ac:dyDescent="0.3">
      <c r="A714" s="114"/>
      <c r="B714" s="114"/>
      <c r="C714" s="114"/>
      <c r="D714" s="114"/>
      <c r="E714" s="114"/>
      <c r="F714" s="114"/>
      <c r="G714" s="114"/>
      <c r="H714" s="223"/>
      <c r="I714" s="114"/>
      <c r="J714" s="142"/>
      <c r="K714" s="142"/>
      <c r="L714" s="142"/>
      <c r="M714" s="142"/>
      <c r="N714" s="143"/>
      <c r="O714" s="143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/>
      <c r="AA714" s="114"/>
      <c r="AB714" s="114"/>
    </row>
    <row r="715" spans="1:28" ht="15.75" customHeight="1" x14ac:dyDescent="0.3">
      <c r="A715" s="114"/>
      <c r="B715" s="114"/>
      <c r="C715" s="114"/>
      <c r="D715" s="114"/>
      <c r="E715" s="114"/>
      <c r="F715" s="114"/>
      <c r="G715" s="114"/>
      <c r="H715" s="223"/>
      <c r="I715" s="114"/>
      <c r="J715" s="142"/>
      <c r="K715" s="142"/>
      <c r="L715" s="142"/>
      <c r="M715" s="142"/>
      <c r="N715" s="143"/>
      <c r="O715" s="143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  <c r="Z715" s="114"/>
      <c r="AA715" s="114"/>
      <c r="AB715" s="114"/>
    </row>
    <row r="716" spans="1:28" ht="15.75" customHeight="1" x14ac:dyDescent="0.3">
      <c r="A716" s="114"/>
      <c r="B716" s="114"/>
      <c r="C716" s="114"/>
      <c r="D716" s="114"/>
      <c r="E716" s="114"/>
      <c r="F716" s="114"/>
      <c r="G716" s="114"/>
      <c r="H716" s="223"/>
      <c r="I716" s="114"/>
      <c r="J716" s="142"/>
      <c r="K716" s="142"/>
      <c r="L716" s="142"/>
      <c r="M716" s="142"/>
      <c r="N716" s="143"/>
      <c r="O716" s="143"/>
      <c r="P716" s="114"/>
      <c r="Q716" s="114"/>
      <c r="R716" s="114"/>
      <c r="S716" s="114"/>
      <c r="T716" s="114"/>
      <c r="U716" s="114"/>
      <c r="V716" s="114"/>
      <c r="W716" s="114"/>
      <c r="X716" s="114"/>
      <c r="Y716" s="114"/>
      <c r="Z716" s="114"/>
      <c r="AA716" s="114"/>
      <c r="AB716" s="114"/>
    </row>
    <row r="717" spans="1:28" ht="15.75" customHeight="1" x14ac:dyDescent="0.3">
      <c r="A717" s="114"/>
      <c r="B717" s="114"/>
      <c r="C717" s="114"/>
      <c r="D717" s="114"/>
      <c r="E717" s="114"/>
      <c r="F717" s="114"/>
      <c r="G717" s="114"/>
      <c r="H717" s="223"/>
      <c r="I717" s="114"/>
      <c r="J717" s="142"/>
      <c r="K717" s="142"/>
      <c r="L717" s="142"/>
      <c r="M717" s="142"/>
      <c r="N717" s="143"/>
      <c r="O717" s="143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  <c r="Z717" s="114"/>
      <c r="AA717" s="114"/>
      <c r="AB717" s="114"/>
    </row>
    <row r="718" spans="1:28" ht="15.75" customHeight="1" x14ac:dyDescent="0.3">
      <c r="A718" s="114"/>
      <c r="B718" s="114"/>
      <c r="C718" s="114"/>
      <c r="D718" s="114"/>
      <c r="E718" s="114"/>
      <c r="F718" s="114"/>
      <c r="G718" s="114"/>
      <c r="H718" s="223"/>
      <c r="I718" s="114"/>
      <c r="J718" s="142"/>
      <c r="K718" s="142"/>
      <c r="L718" s="142"/>
      <c r="M718" s="142"/>
      <c r="N718" s="143"/>
      <c r="O718" s="143"/>
      <c r="P718" s="114"/>
      <c r="Q718" s="114"/>
      <c r="R718" s="114"/>
      <c r="S718" s="114"/>
      <c r="T718" s="114"/>
      <c r="U718" s="114"/>
      <c r="V718" s="114"/>
      <c r="W718" s="114"/>
      <c r="X718" s="114"/>
      <c r="Y718" s="114"/>
      <c r="Z718" s="114"/>
      <c r="AA718" s="114"/>
      <c r="AB718" s="114"/>
    </row>
    <row r="719" spans="1:28" ht="15.75" customHeight="1" x14ac:dyDescent="0.3">
      <c r="A719" s="114"/>
      <c r="B719" s="114"/>
      <c r="C719" s="114"/>
      <c r="D719" s="114"/>
      <c r="E719" s="114"/>
      <c r="F719" s="114"/>
      <c r="G719" s="114"/>
      <c r="H719" s="223"/>
      <c r="I719" s="114"/>
      <c r="J719" s="142"/>
      <c r="K719" s="142"/>
      <c r="L719" s="142"/>
      <c r="M719" s="142"/>
      <c r="N719" s="143"/>
      <c r="O719" s="143"/>
      <c r="P719" s="114"/>
      <c r="Q719" s="114"/>
      <c r="R719" s="114"/>
      <c r="S719" s="114"/>
      <c r="T719" s="114"/>
      <c r="U719" s="114"/>
      <c r="V719" s="114"/>
      <c r="W719" s="114"/>
      <c r="X719" s="114"/>
      <c r="Y719" s="114"/>
      <c r="Z719" s="114"/>
      <c r="AA719" s="114"/>
      <c r="AB719" s="114"/>
    </row>
    <row r="720" spans="1:28" ht="15.75" customHeight="1" x14ac:dyDescent="0.3">
      <c r="A720" s="114"/>
      <c r="B720" s="114"/>
      <c r="C720" s="114"/>
      <c r="D720" s="114"/>
      <c r="E720" s="114"/>
      <c r="F720" s="114"/>
      <c r="G720" s="114"/>
      <c r="H720" s="223"/>
      <c r="I720" s="114"/>
      <c r="J720" s="142"/>
      <c r="K720" s="142"/>
      <c r="L720" s="142"/>
      <c r="M720" s="142"/>
      <c r="N720" s="143"/>
      <c r="O720" s="143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  <c r="Z720" s="114"/>
      <c r="AA720" s="114"/>
      <c r="AB720" s="114"/>
    </row>
    <row r="721" spans="1:28" ht="15.75" customHeight="1" x14ac:dyDescent="0.3">
      <c r="A721" s="114"/>
      <c r="B721" s="114"/>
      <c r="C721" s="114"/>
      <c r="D721" s="114"/>
      <c r="E721" s="114"/>
      <c r="F721" s="114"/>
      <c r="G721" s="114"/>
      <c r="H721" s="223"/>
      <c r="I721" s="114"/>
      <c r="J721" s="142"/>
      <c r="K721" s="142"/>
      <c r="L721" s="142"/>
      <c r="M721" s="142"/>
      <c r="N721" s="143"/>
      <c r="O721" s="143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  <c r="Z721" s="114"/>
      <c r="AA721" s="114"/>
      <c r="AB721" s="114"/>
    </row>
    <row r="722" spans="1:28" ht="15.75" customHeight="1" x14ac:dyDescent="0.3">
      <c r="A722" s="114"/>
      <c r="B722" s="114"/>
      <c r="C722" s="114"/>
      <c r="D722" s="114"/>
      <c r="E722" s="114"/>
      <c r="F722" s="114"/>
      <c r="G722" s="114"/>
      <c r="H722" s="223"/>
      <c r="I722" s="114"/>
      <c r="J722" s="142"/>
      <c r="K722" s="142"/>
      <c r="L722" s="142"/>
      <c r="M722" s="142"/>
      <c r="N722" s="143"/>
      <c r="O722" s="143"/>
      <c r="P722" s="114"/>
      <c r="Q722" s="114"/>
      <c r="R722" s="114"/>
      <c r="S722" s="114"/>
      <c r="T722" s="114"/>
      <c r="U722" s="114"/>
      <c r="V722" s="114"/>
      <c r="W722" s="114"/>
      <c r="X722" s="114"/>
      <c r="Y722" s="114"/>
      <c r="Z722" s="114"/>
      <c r="AA722" s="114"/>
      <c r="AB722" s="114"/>
    </row>
    <row r="723" spans="1:28" ht="15.75" customHeight="1" x14ac:dyDescent="0.3">
      <c r="A723" s="114"/>
      <c r="B723" s="114"/>
      <c r="C723" s="114"/>
      <c r="D723" s="114"/>
      <c r="E723" s="114"/>
      <c r="F723" s="114"/>
      <c r="G723" s="114"/>
      <c r="H723" s="223"/>
      <c r="I723" s="114"/>
      <c r="J723" s="142"/>
      <c r="K723" s="142"/>
      <c r="L723" s="142"/>
      <c r="M723" s="142"/>
      <c r="N723" s="143"/>
      <c r="O723" s="143"/>
      <c r="P723" s="114"/>
      <c r="Q723" s="114"/>
      <c r="R723" s="114"/>
      <c r="S723" s="114"/>
      <c r="T723" s="114"/>
      <c r="U723" s="114"/>
      <c r="V723" s="114"/>
      <c r="W723" s="114"/>
      <c r="X723" s="114"/>
      <c r="Y723" s="114"/>
      <c r="Z723" s="114"/>
      <c r="AA723" s="114"/>
      <c r="AB723" s="114"/>
    </row>
    <row r="724" spans="1:28" ht="15.75" customHeight="1" x14ac:dyDescent="0.3">
      <c r="A724" s="114"/>
      <c r="B724" s="114"/>
      <c r="C724" s="114"/>
      <c r="D724" s="114"/>
      <c r="E724" s="114"/>
      <c r="F724" s="114"/>
      <c r="G724" s="114"/>
      <c r="H724" s="223"/>
      <c r="I724" s="114"/>
      <c r="J724" s="142"/>
      <c r="K724" s="142"/>
      <c r="L724" s="142"/>
      <c r="M724" s="142"/>
      <c r="N724" s="143"/>
      <c r="O724" s="143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  <c r="Z724" s="114"/>
      <c r="AA724" s="114"/>
      <c r="AB724" s="114"/>
    </row>
    <row r="725" spans="1:28" ht="15.75" customHeight="1" x14ac:dyDescent="0.3">
      <c r="A725" s="114"/>
      <c r="B725" s="114"/>
      <c r="C725" s="114"/>
      <c r="D725" s="114"/>
      <c r="E725" s="114"/>
      <c r="F725" s="114"/>
      <c r="G725" s="114"/>
      <c r="H725" s="223"/>
      <c r="I725" s="114"/>
      <c r="J725" s="142"/>
      <c r="K725" s="142"/>
      <c r="L725" s="142"/>
      <c r="M725" s="142"/>
      <c r="N725" s="143"/>
      <c r="O725" s="143"/>
      <c r="P725" s="114"/>
      <c r="Q725" s="114"/>
      <c r="R725" s="114"/>
      <c r="S725" s="114"/>
      <c r="T725" s="114"/>
      <c r="U725" s="114"/>
      <c r="V725" s="114"/>
      <c r="W725" s="114"/>
      <c r="X725" s="114"/>
      <c r="Y725" s="114"/>
      <c r="Z725" s="114"/>
      <c r="AA725" s="114"/>
      <c r="AB725" s="114"/>
    </row>
    <row r="726" spans="1:28" ht="15.75" customHeight="1" x14ac:dyDescent="0.3">
      <c r="A726" s="114"/>
      <c r="B726" s="114"/>
      <c r="C726" s="114"/>
      <c r="D726" s="114"/>
      <c r="E726" s="114"/>
      <c r="F726" s="114"/>
      <c r="G726" s="114"/>
      <c r="H726" s="223"/>
      <c r="I726" s="114"/>
      <c r="J726" s="142"/>
      <c r="K726" s="142"/>
      <c r="L726" s="142"/>
      <c r="M726" s="142"/>
      <c r="N726" s="143"/>
      <c r="O726" s="143"/>
      <c r="P726" s="114"/>
      <c r="Q726" s="114"/>
      <c r="R726" s="114"/>
      <c r="S726" s="114"/>
      <c r="T726" s="114"/>
      <c r="U726" s="114"/>
      <c r="V726" s="114"/>
      <c r="W726" s="114"/>
      <c r="X726" s="114"/>
      <c r="Y726" s="114"/>
      <c r="Z726" s="114"/>
      <c r="AA726" s="114"/>
      <c r="AB726" s="114"/>
    </row>
    <row r="727" spans="1:28" ht="15.75" customHeight="1" x14ac:dyDescent="0.3">
      <c r="A727" s="114"/>
      <c r="B727" s="114"/>
      <c r="C727" s="114"/>
      <c r="D727" s="114"/>
      <c r="E727" s="114"/>
      <c r="F727" s="114"/>
      <c r="G727" s="114"/>
      <c r="H727" s="223"/>
      <c r="I727" s="114"/>
      <c r="J727" s="142"/>
      <c r="K727" s="142"/>
      <c r="L727" s="142"/>
      <c r="M727" s="142"/>
      <c r="N727" s="143"/>
      <c r="O727" s="143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  <c r="Z727" s="114"/>
      <c r="AA727" s="114"/>
      <c r="AB727" s="114"/>
    </row>
    <row r="728" spans="1:28" ht="15.75" customHeight="1" x14ac:dyDescent="0.3">
      <c r="A728" s="114"/>
      <c r="B728" s="114"/>
      <c r="C728" s="114"/>
      <c r="D728" s="114"/>
      <c r="E728" s="114"/>
      <c r="F728" s="114"/>
      <c r="G728" s="114"/>
      <c r="H728" s="223"/>
      <c r="I728" s="114"/>
      <c r="J728" s="142"/>
      <c r="K728" s="142"/>
      <c r="L728" s="142"/>
      <c r="M728" s="142"/>
      <c r="N728" s="143"/>
      <c r="O728" s="143"/>
      <c r="P728" s="114"/>
      <c r="Q728" s="114"/>
      <c r="R728" s="114"/>
      <c r="S728" s="114"/>
      <c r="T728" s="114"/>
      <c r="U728" s="114"/>
      <c r="V728" s="114"/>
      <c r="W728" s="114"/>
      <c r="X728" s="114"/>
      <c r="Y728" s="114"/>
      <c r="Z728" s="114"/>
      <c r="AA728" s="114"/>
      <c r="AB728" s="114"/>
    </row>
    <row r="729" spans="1:28" ht="15.75" customHeight="1" x14ac:dyDescent="0.3">
      <c r="A729" s="114"/>
      <c r="B729" s="114"/>
      <c r="C729" s="114"/>
      <c r="D729" s="114"/>
      <c r="E729" s="114"/>
      <c r="F729" s="114"/>
      <c r="G729" s="114"/>
      <c r="H729" s="223"/>
      <c r="I729" s="114"/>
      <c r="J729" s="142"/>
      <c r="K729" s="142"/>
      <c r="L729" s="142"/>
      <c r="M729" s="142"/>
      <c r="N729" s="143"/>
      <c r="O729" s="143"/>
      <c r="P729" s="114"/>
      <c r="Q729" s="114"/>
      <c r="R729" s="114"/>
      <c r="S729" s="114"/>
      <c r="T729" s="114"/>
      <c r="U729" s="114"/>
      <c r="V729" s="114"/>
      <c r="W729" s="114"/>
      <c r="X729" s="114"/>
      <c r="Y729" s="114"/>
      <c r="Z729" s="114"/>
      <c r="AA729" s="114"/>
      <c r="AB729" s="114"/>
    </row>
    <row r="730" spans="1:28" ht="15.75" customHeight="1" x14ac:dyDescent="0.3">
      <c r="A730" s="114"/>
      <c r="B730" s="114"/>
      <c r="C730" s="114"/>
      <c r="D730" s="114"/>
      <c r="E730" s="114"/>
      <c r="F730" s="114"/>
      <c r="G730" s="114"/>
      <c r="H730" s="223"/>
      <c r="I730" s="114"/>
      <c r="J730" s="142"/>
      <c r="K730" s="142"/>
      <c r="L730" s="142"/>
      <c r="M730" s="142"/>
      <c r="N730" s="143"/>
      <c r="O730" s="143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  <c r="Z730" s="114"/>
      <c r="AA730" s="114"/>
      <c r="AB730" s="114"/>
    </row>
    <row r="731" spans="1:28" ht="15.75" customHeight="1" x14ac:dyDescent="0.3">
      <c r="A731" s="114"/>
      <c r="B731" s="114"/>
      <c r="C731" s="114"/>
      <c r="D731" s="114"/>
      <c r="E731" s="114"/>
      <c r="F731" s="114"/>
      <c r="G731" s="114"/>
      <c r="H731" s="223"/>
      <c r="I731" s="114"/>
      <c r="J731" s="142"/>
      <c r="K731" s="142"/>
      <c r="L731" s="142"/>
      <c r="M731" s="142"/>
      <c r="N731" s="143"/>
      <c r="O731" s="143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  <c r="Z731" s="114"/>
      <c r="AA731" s="114"/>
      <c r="AB731" s="114"/>
    </row>
    <row r="732" spans="1:28" ht="15.75" customHeight="1" x14ac:dyDescent="0.3">
      <c r="A732" s="114"/>
      <c r="B732" s="114"/>
      <c r="C732" s="114"/>
      <c r="D732" s="114"/>
      <c r="E732" s="114"/>
      <c r="F732" s="114"/>
      <c r="G732" s="114"/>
      <c r="H732" s="223"/>
      <c r="I732" s="114"/>
      <c r="J732" s="142"/>
      <c r="K732" s="142"/>
      <c r="L732" s="142"/>
      <c r="M732" s="142"/>
      <c r="N732" s="143"/>
      <c r="O732" s="143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  <c r="Z732" s="114"/>
      <c r="AA732" s="114"/>
      <c r="AB732" s="114"/>
    </row>
    <row r="733" spans="1:28" ht="15.75" customHeight="1" x14ac:dyDescent="0.3">
      <c r="A733" s="114"/>
      <c r="B733" s="114"/>
      <c r="C733" s="114"/>
      <c r="D733" s="114"/>
      <c r="E733" s="114"/>
      <c r="F733" s="114"/>
      <c r="G733" s="114"/>
      <c r="H733" s="223"/>
      <c r="I733" s="114"/>
      <c r="J733" s="142"/>
      <c r="K733" s="142"/>
      <c r="L733" s="142"/>
      <c r="M733" s="142"/>
      <c r="N733" s="143"/>
      <c r="O733" s="143"/>
      <c r="P733" s="114"/>
      <c r="Q733" s="114"/>
      <c r="R733" s="114"/>
      <c r="S733" s="114"/>
      <c r="T733" s="114"/>
      <c r="U733" s="114"/>
      <c r="V733" s="114"/>
      <c r="W733" s="114"/>
      <c r="X733" s="114"/>
      <c r="Y733" s="114"/>
      <c r="Z733" s="114"/>
      <c r="AA733" s="114"/>
      <c r="AB733" s="114"/>
    </row>
    <row r="734" spans="1:28" ht="15.75" customHeight="1" x14ac:dyDescent="0.3">
      <c r="A734" s="114"/>
      <c r="B734" s="114"/>
      <c r="C734" s="114"/>
      <c r="D734" s="114"/>
      <c r="E734" s="114"/>
      <c r="F734" s="114"/>
      <c r="G734" s="114"/>
      <c r="H734" s="223"/>
      <c r="I734" s="114"/>
      <c r="J734" s="142"/>
      <c r="K734" s="142"/>
      <c r="L734" s="142"/>
      <c r="M734" s="142"/>
      <c r="N734" s="143"/>
      <c r="O734" s="143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  <c r="Z734" s="114"/>
      <c r="AA734" s="114"/>
      <c r="AB734" s="114"/>
    </row>
    <row r="735" spans="1:28" ht="15.75" customHeight="1" x14ac:dyDescent="0.3">
      <c r="A735" s="114"/>
      <c r="B735" s="114"/>
      <c r="C735" s="114"/>
      <c r="D735" s="114"/>
      <c r="E735" s="114"/>
      <c r="F735" s="114"/>
      <c r="G735" s="114"/>
      <c r="H735" s="223"/>
      <c r="I735" s="114"/>
      <c r="J735" s="142"/>
      <c r="K735" s="142"/>
      <c r="L735" s="142"/>
      <c r="M735" s="142"/>
      <c r="N735" s="143"/>
      <c r="O735" s="143"/>
      <c r="P735" s="114"/>
      <c r="Q735" s="114"/>
      <c r="R735" s="114"/>
      <c r="S735" s="114"/>
      <c r="T735" s="114"/>
      <c r="U735" s="114"/>
      <c r="V735" s="114"/>
      <c r="W735" s="114"/>
      <c r="X735" s="114"/>
      <c r="Y735" s="114"/>
      <c r="Z735" s="114"/>
      <c r="AA735" s="114"/>
      <c r="AB735" s="114"/>
    </row>
    <row r="736" spans="1:28" ht="15.75" customHeight="1" x14ac:dyDescent="0.3">
      <c r="A736" s="114"/>
      <c r="B736" s="114"/>
      <c r="C736" s="114"/>
      <c r="D736" s="114"/>
      <c r="E736" s="114"/>
      <c r="F736" s="114"/>
      <c r="G736" s="114"/>
      <c r="H736" s="223"/>
      <c r="I736" s="114"/>
      <c r="J736" s="142"/>
      <c r="K736" s="142"/>
      <c r="L736" s="142"/>
      <c r="M736" s="142"/>
      <c r="N736" s="143"/>
      <c r="O736" s="143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  <c r="Z736" s="114"/>
      <c r="AA736" s="114"/>
      <c r="AB736" s="114"/>
    </row>
    <row r="737" spans="1:28" ht="15.75" customHeight="1" x14ac:dyDescent="0.3">
      <c r="A737" s="114"/>
      <c r="B737" s="114"/>
      <c r="C737" s="114"/>
      <c r="D737" s="114"/>
      <c r="E737" s="114"/>
      <c r="F737" s="114"/>
      <c r="G737" s="114"/>
      <c r="H737" s="223"/>
      <c r="I737" s="114"/>
      <c r="J737" s="142"/>
      <c r="K737" s="142"/>
      <c r="L737" s="142"/>
      <c r="M737" s="142"/>
      <c r="N737" s="143"/>
      <c r="O737" s="143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  <c r="Z737" s="114"/>
      <c r="AA737" s="114"/>
      <c r="AB737" s="114"/>
    </row>
    <row r="738" spans="1:28" ht="15.75" customHeight="1" x14ac:dyDescent="0.3">
      <c r="A738" s="114"/>
      <c r="B738" s="114"/>
      <c r="C738" s="114"/>
      <c r="D738" s="114"/>
      <c r="E738" s="114"/>
      <c r="F738" s="114"/>
      <c r="G738" s="114"/>
      <c r="H738" s="223"/>
      <c r="I738" s="114"/>
      <c r="J738" s="142"/>
      <c r="K738" s="142"/>
      <c r="L738" s="142"/>
      <c r="M738" s="142"/>
      <c r="N738" s="143"/>
      <c r="O738" s="143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  <c r="Z738" s="114"/>
      <c r="AA738" s="114"/>
      <c r="AB738" s="114"/>
    </row>
    <row r="739" spans="1:28" ht="15.75" customHeight="1" x14ac:dyDescent="0.3">
      <c r="A739" s="114"/>
      <c r="B739" s="114"/>
      <c r="C739" s="114"/>
      <c r="D739" s="114"/>
      <c r="E739" s="114"/>
      <c r="F739" s="114"/>
      <c r="G739" s="114"/>
      <c r="H739" s="223"/>
      <c r="I739" s="114"/>
      <c r="J739" s="142"/>
      <c r="K739" s="142"/>
      <c r="L739" s="142"/>
      <c r="M739" s="142"/>
      <c r="N739" s="143"/>
      <c r="O739" s="143"/>
      <c r="P739" s="114"/>
      <c r="Q739" s="114"/>
      <c r="R739" s="114"/>
      <c r="S739" s="114"/>
      <c r="T739" s="114"/>
      <c r="U739" s="114"/>
      <c r="V739" s="114"/>
      <c r="W739" s="114"/>
      <c r="X739" s="114"/>
      <c r="Y739" s="114"/>
      <c r="Z739" s="114"/>
      <c r="AA739" s="114"/>
      <c r="AB739" s="114"/>
    </row>
    <row r="740" spans="1:28" ht="15.75" customHeight="1" x14ac:dyDescent="0.3">
      <c r="A740" s="114"/>
      <c r="B740" s="114"/>
      <c r="C740" s="114"/>
      <c r="D740" s="114"/>
      <c r="E740" s="114"/>
      <c r="F740" s="114"/>
      <c r="G740" s="114"/>
      <c r="H740" s="223"/>
      <c r="I740" s="114"/>
      <c r="J740" s="142"/>
      <c r="K740" s="142"/>
      <c r="L740" s="142"/>
      <c r="M740" s="142"/>
      <c r="N740" s="143"/>
      <c r="O740" s="143"/>
      <c r="P740" s="114"/>
      <c r="Q740" s="114"/>
      <c r="R740" s="114"/>
      <c r="S740" s="114"/>
      <c r="T740" s="114"/>
      <c r="U740" s="114"/>
      <c r="V740" s="114"/>
      <c r="W740" s="114"/>
      <c r="X740" s="114"/>
      <c r="Y740" s="114"/>
      <c r="Z740" s="114"/>
      <c r="AA740" s="114"/>
      <c r="AB740" s="114"/>
    </row>
    <row r="741" spans="1:28" ht="15.75" customHeight="1" x14ac:dyDescent="0.3">
      <c r="A741" s="114"/>
      <c r="B741" s="114"/>
      <c r="C741" s="114"/>
      <c r="D741" s="114"/>
      <c r="E741" s="114"/>
      <c r="F741" s="114"/>
      <c r="G741" s="114"/>
      <c r="H741" s="223"/>
      <c r="I741" s="114"/>
      <c r="J741" s="142"/>
      <c r="K741" s="142"/>
      <c r="L741" s="142"/>
      <c r="M741" s="142"/>
      <c r="N741" s="143"/>
      <c r="O741" s="143"/>
      <c r="P741" s="114"/>
      <c r="Q741" s="114"/>
      <c r="R741" s="114"/>
      <c r="S741" s="114"/>
      <c r="T741" s="114"/>
      <c r="U741" s="114"/>
      <c r="V741" s="114"/>
      <c r="W741" s="114"/>
      <c r="X741" s="114"/>
      <c r="Y741" s="114"/>
      <c r="Z741" s="114"/>
      <c r="AA741" s="114"/>
      <c r="AB741" s="114"/>
    </row>
    <row r="742" spans="1:28" ht="15.75" customHeight="1" x14ac:dyDescent="0.3">
      <c r="A742" s="114"/>
      <c r="B742" s="114"/>
      <c r="C742" s="114"/>
      <c r="D742" s="114"/>
      <c r="E742" s="114"/>
      <c r="F742" s="114"/>
      <c r="G742" s="114"/>
      <c r="H742" s="223"/>
      <c r="I742" s="114"/>
      <c r="J742" s="142"/>
      <c r="K742" s="142"/>
      <c r="L742" s="142"/>
      <c r="M742" s="142"/>
      <c r="N742" s="143"/>
      <c r="O742" s="143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  <c r="Z742" s="114"/>
      <c r="AA742" s="114"/>
      <c r="AB742" s="114"/>
    </row>
    <row r="743" spans="1:28" ht="15.75" customHeight="1" x14ac:dyDescent="0.3">
      <c r="A743" s="114"/>
      <c r="B743" s="114"/>
      <c r="C743" s="114"/>
      <c r="D743" s="114"/>
      <c r="E743" s="114"/>
      <c r="F743" s="114"/>
      <c r="G743" s="114"/>
      <c r="H743" s="223"/>
      <c r="I743" s="114"/>
      <c r="J743" s="142"/>
      <c r="K743" s="142"/>
      <c r="L743" s="142"/>
      <c r="M743" s="142"/>
      <c r="N743" s="143"/>
      <c r="O743" s="143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  <c r="Z743" s="114"/>
      <c r="AA743" s="114"/>
      <c r="AB743" s="114"/>
    </row>
    <row r="744" spans="1:28" ht="15.75" customHeight="1" x14ac:dyDescent="0.3">
      <c r="A744" s="114"/>
      <c r="B744" s="114"/>
      <c r="C744" s="114"/>
      <c r="D744" s="114"/>
      <c r="E744" s="114"/>
      <c r="F744" s="114"/>
      <c r="G744" s="114"/>
      <c r="H744" s="223"/>
      <c r="I744" s="114"/>
      <c r="J744" s="142"/>
      <c r="K744" s="142"/>
      <c r="L744" s="142"/>
      <c r="M744" s="142"/>
      <c r="N744" s="143"/>
      <c r="O744" s="143"/>
      <c r="P744" s="114"/>
      <c r="Q744" s="114"/>
      <c r="R744" s="114"/>
      <c r="S744" s="114"/>
      <c r="T744" s="114"/>
      <c r="U744" s="114"/>
      <c r="V744" s="114"/>
      <c r="W744" s="114"/>
      <c r="X744" s="114"/>
      <c r="Y744" s="114"/>
      <c r="Z744" s="114"/>
      <c r="AA744" s="114"/>
      <c r="AB744" s="114"/>
    </row>
    <row r="745" spans="1:28" ht="15.75" customHeight="1" x14ac:dyDescent="0.3">
      <c r="A745" s="114"/>
      <c r="B745" s="114"/>
      <c r="C745" s="114"/>
      <c r="D745" s="114"/>
      <c r="E745" s="114"/>
      <c r="F745" s="114"/>
      <c r="G745" s="114"/>
      <c r="H745" s="223"/>
      <c r="I745" s="114"/>
      <c r="J745" s="142"/>
      <c r="K745" s="142"/>
      <c r="L745" s="142"/>
      <c r="M745" s="142"/>
      <c r="N745" s="143"/>
      <c r="O745" s="143"/>
      <c r="P745" s="114"/>
      <c r="Q745" s="114"/>
      <c r="R745" s="114"/>
      <c r="S745" s="114"/>
      <c r="T745" s="114"/>
      <c r="U745" s="114"/>
      <c r="V745" s="114"/>
      <c r="W745" s="114"/>
      <c r="X745" s="114"/>
      <c r="Y745" s="114"/>
      <c r="Z745" s="114"/>
      <c r="AA745" s="114"/>
      <c r="AB745" s="114"/>
    </row>
    <row r="746" spans="1:28" ht="15.75" customHeight="1" x14ac:dyDescent="0.3">
      <c r="A746" s="114"/>
      <c r="B746" s="114"/>
      <c r="C746" s="114"/>
      <c r="D746" s="114"/>
      <c r="E746" s="114"/>
      <c r="F746" s="114"/>
      <c r="G746" s="114"/>
      <c r="H746" s="223"/>
      <c r="I746" s="114"/>
      <c r="J746" s="142"/>
      <c r="K746" s="142"/>
      <c r="L746" s="142"/>
      <c r="M746" s="142"/>
      <c r="N746" s="143"/>
      <c r="O746" s="143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  <c r="Z746" s="114"/>
      <c r="AA746" s="114"/>
      <c r="AB746" s="114"/>
    </row>
    <row r="747" spans="1:28" ht="15.75" customHeight="1" x14ac:dyDescent="0.3">
      <c r="A747" s="114"/>
      <c r="B747" s="114"/>
      <c r="C747" s="114"/>
      <c r="D747" s="114"/>
      <c r="E747" s="114"/>
      <c r="F747" s="114"/>
      <c r="G747" s="114"/>
      <c r="H747" s="223"/>
      <c r="I747" s="114"/>
      <c r="J747" s="142"/>
      <c r="K747" s="142"/>
      <c r="L747" s="142"/>
      <c r="M747" s="142"/>
      <c r="N747" s="143"/>
      <c r="O747" s="143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  <c r="Z747" s="114"/>
      <c r="AA747" s="114"/>
      <c r="AB747" s="114"/>
    </row>
    <row r="748" spans="1:28" ht="15.75" customHeight="1" x14ac:dyDescent="0.3">
      <c r="A748" s="114"/>
      <c r="B748" s="114"/>
      <c r="C748" s="114"/>
      <c r="D748" s="114"/>
      <c r="E748" s="114"/>
      <c r="F748" s="114"/>
      <c r="G748" s="114"/>
      <c r="H748" s="223"/>
      <c r="I748" s="114"/>
      <c r="J748" s="142"/>
      <c r="K748" s="142"/>
      <c r="L748" s="142"/>
      <c r="M748" s="142"/>
      <c r="N748" s="143"/>
      <c r="O748" s="143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  <c r="Z748" s="114"/>
      <c r="AA748" s="114"/>
      <c r="AB748" s="114"/>
    </row>
    <row r="749" spans="1:28" ht="15.75" customHeight="1" x14ac:dyDescent="0.3">
      <c r="A749" s="114"/>
      <c r="B749" s="114"/>
      <c r="C749" s="114"/>
      <c r="D749" s="114"/>
      <c r="E749" s="114"/>
      <c r="F749" s="114"/>
      <c r="G749" s="114"/>
      <c r="H749" s="223"/>
      <c r="I749" s="114"/>
      <c r="J749" s="142"/>
      <c r="K749" s="142"/>
      <c r="L749" s="142"/>
      <c r="M749" s="142"/>
      <c r="N749" s="143"/>
      <c r="O749" s="143"/>
      <c r="P749" s="114"/>
      <c r="Q749" s="114"/>
      <c r="R749" s="114"/>
      <c r="S749" s="114"/>
      <c r="T749" s="114"/>
      <c r="U749" s="114"/>
      <c r="V749" s="114"/>
      <c r="W749" s="114"/>
      <c r="X749" s="114"/>
      <c r="Y749" s="114"/>
      <c r="Z749" s="114"/>
      <c r="AA749" s="114"/>
      <c r="AB749" s="114"/>
    </row>
    <row r="750" spans="1:28" ht="15.75" customHeight="1" x14ac:dyDescent="0.3">
      <c r="A750" s="114"/>
      <c r="B750" s="114"/>
      <c r="C750" s="114"/>
      <c r="D750" s="114"/>
      <c r="E750" s="114"/>
      <c r="F750" s="114"/>
      <c r="G750" s="114"/>
      <c r="H750" s="223"/>
      <c r="I750" s="114"/>
      <c r="J750" s="142"/>
      <c r="K750" s="142"/>
      <c r="L750" s="142"/>
      <c r="M750" s="142"/>
      <c r="N750" s="143"/>
      <c r="O750" s="143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  <c r="Z750" s="114"/>
      <c r="AA750" s="114"/>
      <c r="AB750" s="114"/>
    </row>
    <row r="751" spans="1:28" ht="15.75" customHeight="1" x14ac:dyDescent="0.3">
      <c r="A751" s="114"/>
      <c r="B751" s="114"/>
      <c r="C751" s="114"/>
      <c r="D751" s="114"/>
      <c r="E751" s="114"/>
      <c r="F751" s="114"/>
      <c r="G751" s="114"/>
      <c r="H751" s="223"/>
      <c r="I751" s="114"/>
      <c r="J751" s="142"/>
      <c r="K751" s="142"/>
      <c r="L751" s="142"/>
      <c r="M751" s="142"/>
      <c r="N751" s="143"/>
      <c r="O751" s="143"/>
      <c r="P751" s="114"/>
      <c r="Q751" s="114"/>
      <c r="R751" s="114"/>
      <c r="S751" s="114"/>
      <c r="T751" s="114"/>
      <c r="U751" s="114"/>
      <c r="V751" s="114"/>
      <c r="W751" s="114"/>
      <c r="X751" s="114"/>
      <c r="Y751" s="114"/>
      <c r="Z751" s="114"/>
      <c r="AA751" s="114"/>
      <c r="AB751" s="114"/>
    </row>
    <row r="752" spans="1:28" ht="15.75" customHeight="1" x14ac:dyDescent="0.3">
      <c r="A752" s="114"/>
      <c r="B752" s="114"/>
      <c r="C752" s="114"/>
      <c r="D752" s="114"/>
      <c r="E752" s="114"/>
      <c r="F752" s="114"/>
      <c r="G752" s="114"/>
      <c r="H752" s="223"/>
      <c r="I752" s="114"/>
      <c r="J752" s="142"/>
      <c r="K752" s="142"/>
      <c r="L752" s="142"/>
      <c r="M752" s="142"/>
      <c r="N752" s="143"/>
      <c r="O752" s="143"/>
      <c r="P752" s="114"/>
      <c r="Q752" s="114"/>
      <c r="R752" s="114"/>
      <c r="S752" s="114"/>
      <c r="T752" s="114"/>
      <c r="U752" s="114"/>
      <c r="V752" s="114"/>
      <c r="W752" s="114"/>
      <c r="X752" s="114"/>
      <c r="Y752" s="114"/>
      <c r="Z752" s="114"/>
      <c r="AA752" s="114"/>
      <c r="AB752" s="114"/>
    </row>
    <row r="753" spans="1:28" ht="15.75" customHeight="1" x14ac:dyDescent="0.3">
      <c r="A753" s="114"/>
      <c r="B753" s="114"/>
      <c r="C753" s="114"/>
      <c r="D753" s="114"/>
      <c r="E753" s="114"/>
      <c r="F753" s="114"/>
      <c r="G753" s="114"/>
      <c r="H753" s="223"/>
      <c r="I753" s="114"/>
      <c r="J753" s="142"/>
      <c r="K753" s="142"/>
      <c r="L753" s="142"/>
      <c r="M753" s="142"/>
      <c r="N753" s="143"/>
      <c r="O753" s="143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  <c r="Z753" s="114"/>
      <c r="AA753" s="114"/>
      <c r="AB753" s="114"/>
    </row>
    <row r="754" spans="1:28" ht="15.75" customHeight="1" x14ac:dyDescent="0.3">
      <c r="A754" s="114"/>
      <c r="B754" s="114"/>
      <c r="C754" s="114"/>
      <c r="D754" s="114"/>
      <c r="E754" s="114"/>
      <c r="F754" s="114"/>
      <c r="G754" s="114"/>
      <c r="H754" s="223"/>
      <c r="I754" s="114"/>
      <c r="J754" s="142"/>
      <c r="K754" s="142"/>
      <c r="L754" s="142"/>
      <c r="M754" s="142"/>
      <c r="N754" s="143"/>
      <c r="O754" s="143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  <c r="Z754" s="114"/>
      <c r="AA754" s="114"/>
      <c r="AB754" s="114"/>
    </row>
    <row r="755" spans="1:28" ht="15.75" customHeight="1" x14ac:dyDescent="0.3">
      <c r="A755" s="114"/>
      <c r="B755" s="114"/>
      <c r="C755" s="114"/>
      <c r="D755" s="114"/>
      <c r="E755" s="114"/>
      <c r="F755" s="114"/>
      <c r="G755" s="114"/>
      <c r="H755" s="223"/>
      <c r="I755" s="114"/>
      <c r="J755" s="142"/>
      <c r="K755" s="142"/>
      <c r="L755" s="142"/>
      <c r="M755" s="142"/>
      <c r="N755" s="143"/>
      <c r="O755" s="143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  <c r="Z755" s="114"/>
      <c r="AA755" s="114"/>
      <c r="AB755" s="114"/>
    </row>
    <row r="756" spans="1:28" ht="15.75" customHeight="1" x14ac:dyDescent="0.3">
      <c r="A756" s="114"/>
      <c r="B756" s="114"/>
      <c r="C756" s="114"/>
      <c r="D756" s="114"/>
      <c r="E756" s="114"/>
      <c r="F756" s="114"/>
      <c r="G756" s="114"/>
      <c r="H756" s="223"/>
      <c r="I756" s="114"/>
      <c r="J756" s="142"/>
      <c r="K756" s="142"/>
      <c r="L756" s="142"/>
      <c r="M756" s="142"/>
      <c r="N756" s="143"/>
      <c r="O756" s="143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  <c r="Z756" s="114"/>
      <c r="AA756" s="114"/>
      <c r="AB756" s="114"/>
    </row>
    <row r="757" spans="1:28" ht="15.75" customHeight="1" x14ac:dyDescent="0.3">
      <c r="A757" s="114"/>
      <c r="B757" s="114"/>
      <c r="C757" s="114"/>
      <c r="D757" s="114"/>
      <c r="E757" s="114"/>
      <c r="F757" s="114"/>
      <c r="G757" s="114"/>
      <c r="H757" s="223"/>
      <c r="I757" s="114"/>
      <c r="J757" s="142"/>
      <c r="K757" s="142"/>
      <c r="L757" s="142"/>
      <c r="M757" s="142"/>
      <c r="N757" s="143"/>
      <c r="O757" s="143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  <c r="Z757" s="114"/>
      <c r="AA757" s="114"/>
      <c r="AB757" s="114"/>
    </row>
    <row r="758" spans="1:28" ht="15.75" customHeight="1" x14ac:dyDescent="0.3">
      <c r="A758" s="114"/>
      <c r="B758" s="114"/>
      <c r="C758" s="114"/>
      <c r="D758" s="114"/>
      <c r="E758" s="114"/>
      <c r="F758" s="114"/>
      <c r="G758" s="114"/>
      <c r="H758" s="223"/>
      <c r="I758" s="114"/>
      <c r="J758" s="142"/>
      <c r="K758" s="142"/>
      <c r="L758" s="142"/>
      <c r="M758" s="142"/>
      <c r="N758" s="143"/>
      <c r="O758" s="143"/>
      <c r="P758" s="114"/>
      <c r="Q758" s="114"/>
      <c r="R758" s="114"/>
      <c r="S758" s="114"/>
      <c r="T758" s="114"/>
      <c r="U758" s="114"/>
      <c r="V758" s="114"/>
      <c r="W758" s="114"/>
      <c r="X758" s="114"/>
      <c r="Y758" s="114"/>
      <c r="Z758" s="114"/>
      <c r="AA758" s="114"/>
      <c r="AB758" s="114"/>
    </row>
    <row r="759" spans="1:28" ht="15.75" customHeight="1" x14ac:dyDescent="0.3">
      <c r="A759" s="114"/>
      <c r="B759" s="114"/>
      <c r="C759" s="114"/>
      <c r="D759" s="114"/>
      <c r="E759" s="114"/>
      <c r="F759" s="114"/>
      <c r="G759" s="114"/>
      <c r="H759" s="223"/>
      <c r="I759" s="114"/>
      <c r="J759" s="142"/>
      <c r="K759" s="142"/>
      <c r="L759" s="142"/>
      <c r="M759" s="142"/>
      <c r="N759" s="143"/>
      <c r="O759" s="143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  <c r="Z759" s="114"/>
      <c r="AA759" s="114"/>
      <c r="AB759" s="114"/>
    </row>
    <row r="760" spans="1:28" ht="15.75" customHeight="1" x14ac:dyDescent="0.3">
      <c r="A760" s="114"/>
      <c r="B760" s="114"/>
      <c r="C760" s="114"/>
      <c r="D760" s="114"/>
      <c r="E760" s="114"/>
      <c r="F760" s="114"/>
      <c r="G760" s="114"/>
      <c r="H760" s="223"/>
      <c r="I760" s="114"/>
      <c r="J760" s="142"/>
      <c r="K760" s="142"/>
      <c r="L760" s="142"/>
      <c r="M760" s="142"/>
      <c r="N760" s="143"/>
      <c r="O760" s="143"/>
      <c r="P760" s="114"/>
      <c r="Q760" s="114"/>
      <c r="R760" s="114"/>
      <c r="S760" s="114"/>
      <c r="T760" s="114"/>
      <c r="U760" s="114"/>
      <c r="V760" s="114"/>
      <c r="W760" s="114"/>
      <c r="X760" s="114"/>
      <c r="Y760" s="114"/>
      <c r="Z760" s="114"/>
      <c r="AA760" s="114"/>
      <c r="AB760" s="114"/>
    </row>
    <row r="761" spans="1:28" ht="15.75" customHeight="1" x14ac:dyDescent="0.3">
      <c r="A761" s="114"/>
      <c r="B761" s="114"/>
      <c r="C761" s="114"/>
      <c r="D761" s="114"/>
      <c r="E761" s="114"/>
      <c r="F761" s="114"/>
      <c r="G761" s="114"/>
      <c r="H761" s="223"/>
      <c r="I761" s="114"/>
      <c r="J761" s="142"/>
      <c r="K761" s="142"/>
      <c r="L761" s="142"/>
      <c r="M761" s="142"/>
      <c r="N761" s="143"/>
      <c r="O761" s="143"/>
      <c r="P761" s="114"/>
      <c r="Q761" s="114"/>
      <c r="R761" s="114"/>
      <c r="S761" s="114"/>
      <c r="T761" s="114"/>
      <c r="U761" s="114"/>
      <c r="V761" s="114"/>
      <c r="W761" s="114"/>
      <c r="X761" s="114"/>
      <c r="Y761" s="114"/>
      <c r="Z761" s="114"/>
      <c r="AA761" s="114"/>
      <c r="AB761" s="114"/>
    </row>
    <row r="762" spans="1:28" ht="15.75" customHeight="1" x14ac:dyDescent="0.3">
      <c r="A762" s="114"/>
      <c r="B762" s="114"/>
      <c r="C762" s="114"/>
      <c r="D762" s="114"/>
      <c r="E762" s="114"/>
      <c r="F762" s="114"/>
      <c r="G762" s="114"/>
      <c r="H762" s="223"/>
      <c r="I762" s="114"/>
      <c r="J762" s="142"/>
      <c r="K762" s="142"/>
      <c r="L762" s="142"/>
      <c r="M762" s="142"/>
      <c r="N762" s="143"/>
      <c r="O762" s="143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  <c r="Z762" s="114"/>
      <c r="AA762" s="114"/>
      <c r="AB762" s="114"/>
    </row>
    <row r="763" spans="1:28" ht="15.75" customHeight="1" x14ac:dyDescent="0.3">
      <c r="A763" s="114"/>
      <c r="B763" s="114"/>
      <c r="C763" s="114"/>
      <c r="D763" s="114"/>
      <c r="E763" s="114"/>
      <c r="F763" s="114"/>
      <c r="G763" s="114"/>
      <c r="H763" s="223"/>
      <c r="I763" s="114"/>
      <c r="J763" s="142"/>
      <c r="K763" s="142"/>
      <c r="L763" s="142"/>
      <c r="M763" s="142"/>
      <c r="N763" s="143"/>
      <c r="O763" s="143"/>
      <c r="P763" s="114"/>
      <c r="Q763" s="114"/>
      <c r="R763" s="114"/>
      <c r="S763" s="114"/>
      <c r="T763" s="114"/>
      <c r="U763" s="114"/>
      <c r="V763" s="114"/>
      <c r="W763" s="114"/>
      <c r="X763" s="114"/>
      <c r="Y763" s="114"/>
      <c r="Z763" s="114"/>
      <c r="AA763" s="114"/>
      <c r="AB763" s="114"/>
    </row>
    <row r="764" spans="1:28" ht="15.75" customHeight="1" x14ac:dyDescent="0.3">
      <c r="A764" s="114"/>
      <c r="B764" s="114"/>
      <c r="C764" s="114"/>
      <c r="D764" s="114"/>
      <c r="E764" s="114"/>
      <c r="F764" s="114"/>
      <c r="G764" s="114"/>
      <c r="H764" s="223"/>
      <c r="I764" s="114"/>
      <c r="J764" s="142"/>
      <c r="K764" s="142"/>
      <c r="L764" s="142"/>
      <c r="M764" s="142"/>
      <c r="N764" s="143"/>
      <c r="O764" s="143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  <c r="Z764" s="114"/>
      <c r="AA764" s="114"/>
      <c r="AB764" s="114"/>
    </row>
    <row r="765" spans="1:28" ht="15.75" customHeight="1" x14ac:dyDescent="0.3">
      <c r="A765" s="114"/>
      <c r="B765" s="114"/>
      <c r="C765" s="114"/>
      <c r="D765" s="114"/>
      <c r="E765" s="114"/>
      <c r="F765" s="114"/>
      <c r="G765" s="114"/>
      <c r="H765" s="223"/>
      <c r="I765" s="114"/>
      <c r="J765" s="142"/>
      <c r="K765" s="142"/>
      <c r="L765" s="142"/>
      <c r="M765" s="142"/>
      <c r="N765" s="143"/>
      <c r="O765" s="143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  <c r="Z765" s="114"/>
      <c r="AA765" s="114"/>
      <c r="AB765" s="114"/>
    </row>
    <row r="766" spans="1:28" ht="15.75" customHeight="1" x14ac:dyDescent="0.3">
      <c r="A766" s="114"/>
      <c r="B766" s="114"/>
      <c r="C766" s="114"/>
      <c r="D766" s="114"/>
      <c r="E766" s="114"/>
      <c r="F766" s="114"/>
      <c r="G766" s="114"/>
      <c r="H766" s="223"/>
      <c r="I766" s="114"/>
      <c r="J766" s="142"/>
      <c r="K766" s="142"/>
      <c r="L766" s="142"/>
      <c r="M766" s="142"/>
      <c r="N766" s="143"/>
      <c r="O766" s="143"/>
      <c r="P766" s="114"/>
      <c r="Q766" s="114"/>
      <c r="R766" s="114"/>
      <c r="S766" s="114"/>
      <c r="T766" s="114"/>
      <c r="U766" s="114"/>
      <c r="V766" s="114"/>
      <c r="W766" s="114"/>
      <c r="X766" s="114"/>
      <c r="Y766" s="114"/>
      <c r="Z766" s="114"/>
      <c r="AA766" s="114"/>
      <c r="AB766" s="114"/>
    </row>
    <row r="767" spans="1:28" ht="15.75" customHeight="1" x14ac:dyDescent="0.3">
      <c r="A767" s="114"/>
      <c r="B767" s="114"/>
      <c r="C767" s="114"/>
      <c r="D767" s="114"/>
      <c r="E767" s="114"/>
      <c r="F767" s="114"/>
      <c r="G767" s="114"/>
      <c r="H767" s="223"/>
      <c r="I767" s="114"/>
      <c r="J767" s="142"/>
      <c r="K767" s="142"/>
      <c r="L767" s="142"/>
      <c r="M767" s="142"/>
      <c r="N767" s="143"/>
      <c r="O767" s="143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  <c r="Z767" s="114"/>
      <c r="AA767" s="114"/>
      <c r="AB767" s="114"/>
    </row>
    <row r="768" spans="1:28" ht="15.75" customHeight="1" x14ac:dyDescent="0.3">
      <c r="A768" s="114"/>
      <c r="B768" s="114"/>
      <c r="C768" s="114"/>
      <c r="D768" s="114"/>
      <c r="E768" s="114"/>
      <c r="F768" s="114"/>
      <c r="G768" s="114"/>
      <c r="H768" s="223"/>
      <c r="I768" s="114"/>
      <c r="J768" s="142"/>
      <c r="K768" s="142"/>
      <c r="L768" s="142"/>
      <c r="M768" s="142"/>
      <c r="N768" s="143"/>
      <c r="O768" s="143"/>
      <c r="P768" s="114"/>
      <c r="Q768" s="114"/>
      <c r="R768" s="114"/>
      <c r="S768" s="114"/>
      <c r="T768" s="114"/>
      <c r="U768" s="114"/>
      <c r="V768" s="114"/>
      <c r="W768" s="114"/>
      <c r="X768" s="114"/>
      <c r="Y768" s="114"/>
      <c r="Z768" s="114"/>
      <c r="AA768" s="114"/>
      <c r="AB768" s="114"/>
    </row>
    <row r="769" spans="1:28" ht="15.75" customHeight="1" x14ac:dyDescent="0.3">
      <c r="A769" s="114"/>
      <c r="B769" s="114"/>
      <c r="C769" s="114"/>
      <c r="D769" s="114"/>
      <c r="E769" s="114"/>
      <c r="F769" s="114"/>
      <c r="G769" s="114"/>
      <c r="H769" s="223"/>
      <c r="I769" s="114"/>
      <c r="J769" s="142"/>
      <c r="K769" s="142"/>
      <c r="L769" s="142"/>
      <c r="M769" s="142"/>
      <c r="N769" s="143"/>
      <c r="O769" s="143"/>
      <c r="P769" s="114"/>
      <c r="Q769" s="114"/>
      <c r="R769" s="114"/>
      <c r="S769" s="114"/>
      <c r="T769" s="114"/>
      <c r="U769" s="114"/>
      <c r="V769" s="114"/>
      <c r="W769" s="114"/>
      <c r="X769" s="114"/>
      <c r="Y769" s="114"/>
      <c r="Z769" s="114"/>
      <c r="AA769" s="114"/>
      <c r="AB769" s="114"/>
    </row>
    <row r="770" spans="1:28" ht="15.75" customHeight="1" x14ac:dyDescent="0.3">
      <c r="A770" s="114"/>
      <c r="B770" s="114"/>
      <c r="C770" s="114"/>
      <c r="D770" s="114"/>
      <c r="E770" s="114"/>
      <c r="F770" s="114"/>
      <c r="G770" s="114"/>
      <c r="H770" s="223"/>
      <c r="I770" s="114"/>
      <c r="J770" s="142"/>
      <c r="K770" s="142"/>
      <c r="L770" s="142"/>
      <c r="M770" s="142"/>
      <c r="N770" s="143"/>
      <c r="O770" s="143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  <c r="Z770" s="114"/>
      <c r="AA770" s="114"/>
      <c r="AB770" s="114"/>
    </row>
    <row r="771" spans="1:28" ht="15.75" customHeight="1" x14ac:dyDescent="0.3">
      <c r="A771" s="114"/>
      <c r="B771" s="114"/>
      <c r="C771" s="114"/>
      <c r="D771" s="114"/>
      <c r="E771" s="114"/>
      <c r="F771" s="114"/>
      <c r="G771" s="114"/>
      <c r="H771" s="223"/>
      <c r="I771" s="114"/>
      <c r="J771" s="142"/>
      <c r="K771" s="142"/>
      <c r="L771" s="142"/>
      <c r="M771" s="142"/>
      <c r="N771" s="143"/>
      <c r="O771" s="143"/>
      <c r="P771" s="114"/>
      <c r="Q771" s="114"/>
      <c r="R771" s="114"/>
      <c r="S771" s="114"/>
      <c r="T771" s="114"/>
      <c r="U771" s="114"/>
      <c r="V771" s="114"/>
      <c r="W771" s="114"/>
      <c r="X771" s="114"/>
      <c r="Y771" s="114"/>
      <c r="Z771" s="114"/>
      <c r="AA771" s="114"/>
      <c r="AB771" s="114"/>
    </row>
    <row r="772" spans="1:28" ht="15.75" customHeight="1" x14ac:dyDescent="0.3">
      <c r="A772" s="114"/>
      <c r="B772" s="114"/>
      <c r="C772" s="114"/>
      <c r="D772" s="114"/>
      <c r="E772" s="114"/>
      <c r="F772" s="114"/>
      <c r="G772" s="114"/>
      <c r="H772" s="223"/>
      <c r="I772" s="114"/>
      <c r="J772" s="142"/>
      <c r="K772" s="142"/>
      <c r="L772" s="142"/>
      <c r="M772" s="142"/>
      <c r="N772" s="143"/>
      <c r="O772" s="143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  <c r="Z772" s="114"/>
      <c r="AA772" s="114"/>
      <c r="AB772" s="114"/>
    </row>
    <row r="773" spans="1:28" ht="15.75" customHeight="1" x14ac:dyDescent="0.3">
      <c r="A773" s="114"/>
      <c r="B773" s="114"/>
      <c r="C773" s="114"/>
      <c r="D773" s="114"/>
      <c r="E773" s="114"/>
      <c r="F773" s="114"/>
      <c r="G773" s="114"/>
      <c r="H773" s="223"/>
      <c r="I773" s="114"/>
      <c r="J773" s="142"/>
      <c r="K773" s="142"/>
      <c r="L773" s="142"/>
      <c r="M773" s="142"/>
      <c r="N773" s="143"/>
      <c r="O773" s="143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  <c r="Z773" s="114"/>
      <c r="AA773" s="114"/>
      <c r="AB773" s="114"/>
    </row>
    <row r="774" spans="1:28" ht="15.75" customHeight="1" x14ac:dyDescent="0.3">
      <c r="A774" s="114"/>
      <c r="B774" s="114"/>
      <c r="C774" s="114"/>
      <c r="D774" s="114"/>
      <c r="E774" s="114"/>
      <c r="F774" s="114"/>
      <c r="G774" s="114"/>
      <c r="H774" s="223"/>
      <c r="I774" s="114"/>
      <c r="J774" s="142"/>
      <c r="K774" s="142"/>
      <c r="L774" s="142"/>
      <c r="M774" s="142"/>
      <c r="N774" s="143"/>
      <c r="O774" s="143"/>
      <c r="P774" s="114"/>
      <c r="Q774" s="114"/>
      <c r="R774" s="114"/>
      <c r="S774" s="114"/>
      <c r="T774" s="114"/>
      <c r="U774" s="114"/>
      <c r="V774" s="114"/>
      <c r="W774" s="114"/>
      <c r="X774" s="114"/>
      <c r="Y774" s="114"/>
      <c r="Z774" s="114"/>
      <c r="AA774" s="114"/>
      <c r="AB774" s="114"/>
    </row>
    <row r="775" spans="1:28" ht="15.75" customHeight="1" x14ac:dyDescent="0.3">
      <c r="A775" s="114"/>
      <c r="B775" s="114"/>
      <c r="C775" s="114"/>
      <c r="D775" s="114"/>
      <c r="E775" s="114"/>
      <c r="F775" s="114"/>
      <c r="G775" s="114"/>
      <c r="H775" s="223"/>
      <c r="I775" s="114"/>
      <c r="J775" s="142"/>
      <c r="K775" s="142"/>
      <c r="L775" s="142"/>
      <c r="M775" s="142"/>
      <c r="N775" s="143"/>
      <c r="O775" s="143"/>
      <c r="P775" s="114"/>
      <c r="Q775" s="114"/>
      <c r="R775" s="114"/>
      <c r="S775" s="114"/>
      <c r="T775" s="114"/>
      <c r="U775" s="114"/>
      <c r="V775" s="114"/>
      <c r="W775" s="114"/>
      <c r="X775" s="114"/>
      <c r="Y775" s="114"/>
      <c r="Z775" s="114"/>
      <c r="AA775" s="114"/>
      <c r="AB775" s="114"/>
    </row>
    <row r="776" spans="1:28" ht="15.75" customHeight="1" x14ac:dyDescent="0.3">
      <c r="A776" s="114"/>
      <c r="B776" s="114"/>
      <c r="C776" s="114"/>
      <c r="D776" s="114"/>
      <c r="E776" s="114"/>
      <c r="F776" s="114"/>
      <c r="G776" s="114"/>
      <c r="H776" s="223"/>
      <c r="I776" s="114"/>
      <c r="J776" s="142"/>
      <c r="K776" s="142"/>
      <c r="L776" s="142"/>
      <c r="M776" s="142"/>
      <c r="N776" s="143"/>
      <c r="O776" s="143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  <c r="Z776" s="114"/>
      <c r="AA776" s="114"/>
      <c r="AB776" s="114"/>
    </row>
    <row r="777" spans="1:28" ht="15.75" customHeight="1" x14ac:dyDescent="0.3">
      <c r="A777" s="114"/>
      <c r="B777" s="114"/>
      <c r="C777" s="114"/>
      <c r="D777" s="114"/>
      <c r="E777" s="114"/>
      <c r="F777" s="114"/>
      <c r="G777" s="114"/>
      <c r="H777" s="223"/>
      <c r="I777" s="114"/>
      <c r="J777" s="142"/>
      <c r="K777" s="142"/>
      <c r="L777" s="142"/>
      <c r="M777" s="142"/>
      <c r="N777" s="143"/>
      <c r="O777" s="143"/>
      <c r="P777" s="114"/>
      <c r="Q777" s="114"/>
      <c r="R777" s="114"/>
      <c r="S777" s="114"/>
      <c r="T777" s="114"/>
      <c r="U777" s="114"/>
      <c r="V777" s="114"/>
      <c r="W777" s="114"/>
      <c r="X777" s="114"/>
      <c r="Y777" s="114"/>
      <c r="Z777" s="114"/>
      <c r="AA777" s="114"/>
      <c r="AB777" s="114"/>
    </row>
    <row r="778" spans="1:28" ht="15.75" customHeight="1" x14ac:dyDescent="0.3">
      <c r="A778" s="114"/>
      <c r="B778" s="114"/>
      <c r="C778" s="114"/>
      <c r="D778" s="114"/>
      <c r="E778" s="114"/>
      <c r="F778" s="114"/>
      <c r="G778" s="114"/>
      <c r="H778" s="223"/>
      <c r="I778" s="114"/>
      <c r="J778" s="142"/>
      <c r="K778" s="142"/>
      <c r="L778" s="142"/>
      <c r="M778" s="142"/>
      <c r="N778" s="143"/>
      <c r="O778" s="143"/>
      <c r="P778" s="114"/>
      <c r="Q778" s="114"/>
      <c r="R778" s="114"/>
      <c r="S778" s="114"/>
      <c r="T778" s="114"/>
      <c r="U778" s="114"/>
      <c r="V778" s="114"/>
      <c r="W778" s="114"/>
      <c r="X778" s="114"/>
      <c r="Y778" s="114"/>
      <c r="Z778" s="114"/>
      <c r="AA778" s="114"/>
      <c r="AB778" s="114"/>
    </row>
    <row r="779" spans="1:28" ht="15.75" customHeight="1" x14ac:dyDescent="0.3">
      <c r="A779" s="114"/>
      <c r="B779" s="114"/>
      <c r="C779" s="114"/>
      <c r="D779" s="114"/>
      <c r="E779" s="114"/>
      <c r="F779" s="114"/>
      <c r="G779" s="114"/>
      <c r="H779" s="223"/>
      <c r="I779" s="114"/>
      <c r="J779" s="142"/>
      <c r="K779" s="142"/>
      <c r="L779" s="142"/>
      <c r="M779" s="142"/>
      <c r="N779" s="143"/>
      <c r="O779" s="143"/>
      <c r="P779" s="114"/>
      <c r="Q779" s="114"/>
      <c r="R779" s="114"/>
      <c r="S779" s="114"/>
      <c r="T779" s="114"/>
      <c r="U779" s="114"/>
      <c r="V779" s="114"/>
      <c r="W779" s="114"/>
      <c r="X779" s="114"/>
      <c r="Y779" s="114"/>
      <c r="Z779" s="114"/>
      <c r="AA779" s="114"/>
      <c r="AB779" s="114"/>
    </row>
    <row r="780" spans="1:28" ht="15.75" customHeight="1" x14ac:dyDescent="0.3">
      <c r="A780" s="114"/>
      <c r="B780" s="114"/>
      <c r="C780" s="114"/>
      <c r="D780" s="114"/>
      <c r="E780" s="114"/>
      <c r="F780" s="114"/>
      <c r="G780" s="114"/>
      <c r="H780" s="223"/>
      <c r="I780" s="114"/>
      <c r="J780" s="142"/>
      <c r="K780" s="142"/>
      <c r="L780" s="142"/>
      <c r="M780" s="142"/>
      <c r="N780" s="143"/>
      <c r="O780" s="143"/>
      <c r="P780" s="114"/>
      <c r="Q780" s="114"/>
      <c r="R780" s="114"/>
      <c r="S780" s="114"/>
      <c r="T780" s="114"/>
      <c r="U780" s="114"/>
      <c r="V780" s="114"/>
      <c r="W780" s="114"/>
      <c r="X780" s="114"/>
      <c r="Y780" s="114"/>
      <c r="Z780" s="114"/>
      <c r="AA780" s="114"/>
      <c r="AB780" s="114"/>
    </row>
    <row r="781" spans="1:28" ht="15.75" customHeight="1" x14ac:dyDescent="0.3">
      <c r="A781" s="114"/>
      <c r="B781" s="114"/>
      <c r="C781" s="114"/>
      <c r="D781" s="114"/>
      <c r="E781" s="114"/>
      <c r="F781" s="114"/>
      <c r="G781" s="114"/>
      <c r="H781" s="223"/>
      <c r="I781" s="114"/>
      <c r="J781" s="142"/>
      <c r="K781" s="142"/>
      <c r="L781" s="142"/>
      <c r="M781" s="142"/>
      <c r="N781" s="143"/>
      <c r="O781" s="143"/>
      <c r="P781" s="114"/>
      <c r="Q781" s="114"/>
      <c r="R781" s="114"/>
      <c r="S781" s="114"/>
      <c r="T781" s="114"/>
      <c r="U781" s="114"/>
      <c r="V781" s="114"/>
      <c r="W781" s="114"/>
      <c r="X781" s="114"/>
      <c r="Y781" s="114"/>
      <c r="Z781" s="114"/>
      <c r="AA781" s="114"/>
      <c r="AB781" s="114"/>
    </row>
    <row r="782" spans="1:28" ht="15.75" customHeight="1" x14ac:dyDescent="0.3">
      <c r="A782" s="114"/>
      <c r="B782" s="114"/>
      <c r="C782" s="114"/>
      <c r="D782" s="114"/>
      <c r="E782" s="114"/>
      <c r="F782" s="114"/>
      <c r="G782" s="114"/>
      <c r="H782" s="223"/>
      <c r="I782" s="114"/>
      <c r="J782" s="142"/>
      <c r="K782" s="142"/>
      <c r="L782" s="142"/>
      <c r="M782" s="142"/>
      <c r="N782" s="143"/>
      <c r="O782" s="143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  <c r="Z782" s="114"/>
      <c r="AA782" s="114"/>
      <c r="AB782" s="114"/>
    </row>
    <row r="783" spans="1:28" ht="15.75" customHeight="1" x14ac:dyDescent="0.3">
      <c r="A783" s="114"/>
      <c r="B783" s="114"/>
      <c r="C783" s="114"/>
      <c r="D783" s="114"/>
      <c r="E783" s="114"/>
      <c r="F783" s="114"/>
      <c r="G783" s="114"/>
      <c r="H783" s="223"/>
      <c r="I783" s="114"/>
      <c r="J783" s="142"/>
      <c r="K783" s="142"/>
      <c r="L783" s="142"/>
      <c r="M783" s="142"/>
      <c r="N783" s="143"/>
      <c r="O783" s="143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  <c r="Z783" s="114"/>
      <c r="AA783" s="114"/>
      <c r="AB783" s="114"/>
    </row>
    <row r="784" spans="1:28" ht="15.75" customHeight="1" x14ac:dyDescent="0.3">
      <c r="A784" s="114"/>
      <c r="B784" s="114"/>
      <c r="C784" s="114"/>
      <c r="D784" s="114"/>
      <c r="E784" s="114"/>
      <c r="F784" s="114"/>
      <c r="G784" s="114"/>
      <c r="H784" s="223"/>
      <c r="I784" s="114"/>
      <c r="J784" s="142"/>
      <c r="K784" s="142"/>
      <c r="L784" s="142"/>
      <c r="M784" s="142"/>
      <c r="N784" s="143"/>
      <c r="O784" s="143"/>
      <c r="P784" s="114"/>
      <c r="Q784" s="114"/>
      <c r="R784" s="114"/>
      <c r="S784" s="114"/>
      <c r="T784" s="114"/>
      <c r="U784" s="114"/>
      <c r="V784" s="114"/>
      <c r="W784" s="114"/>
      <c r="X784" s="114"/>
      <c r="Y784" s="114"/>
      <c r="Z784" s="114"/>
      <c r="AA784" s="114"/>
      <c r="AB784" s="114"/>
    </row>
    <row r="785" spans="1:28" ht="15.75" customHeight="1" x14ac:dyDescent="0.3">
      <c r="A785" s="114"/>
      <c r="B785" s="114"/>
      <c r="C785" s="114"/>
      <c r="D785" s="114"/>
      <c r="E785" s="114"/>
      <c r="F785" s="114"/>
      <c r="G785" s="114"/>
      <c r="H785" s="223"/>
      <c r="I785" s="114"/>
      <c r="J785" s="142"/>
      <c r="K785" s="142"/>
      <c r="L785" s="142"/>
      <c r="M785" s="142"/>
      <c r="N785" s="143"/>
      <c r="O785" s="143"/>
      <c r="P785" s="114"/>
      <c r="Q785" s="114"/>
      <c r="R785" s="114"/>
      <c r="S785" s="114"/>
      <c r="T785" s="114"/>
      <c r="U785" s="114"/>
      <c r="V785" s="114"/>
      <c r="W785" s="114"/>
      <c r="X785" s="114"/>
      <c r="Y785" s="114"/>
      <c r="Z785" s="114"/>
      <c r="AA785" s="114"/>
      <c r="AB785" s="114"/>
    </row>
    <row r="786" spans="1:28" ht="15.75" customHeight="1" x14ac:dyDescent="0.3">
      <c r="A786" s="114"/>
      <c r="B786" s="114"/>
      <c r="C786" s="114"/>
      <c r="D786" s="114"/>
      <c r="E786" s="114"/>
      <c r="F786" s="114"/>
      <c r="G786" s="114"/>
      <c r="H786" s="223"/>
      <c r="I786" s="114"/>
      <c r="J786" s="142"/>
      <c r="K786" s="142"/>
      <c r="L786" s="142"/>
      <c r="M786" s="142"/>
      <c r="N786" s="143"/>
      <c r="O786" s="143"/>
      <c r="P786" s="114"/>
      <c r="Q786" s="114"/>
      <c r="R786" s="114"/>
      <c r="S786" s="114"/>
      <c r="T786" s="114"/>
      <c r="U786" s="114"/>
      <c r="V786" s="114"/>
      <c r="W786" s="114"/>
      <c r="X786" s="114"/>
      <c r="Y786" s="114"/>
      <c r="Z786" s="114"/>
      <c r="AA786" s="114"/>
      <c r="AB786" s="114"/>
    </row>
    <row r="787" spans="1:28" ht="15.75" customHeight="1" x14ac:dyDescent="0.3">
      <c r="A787" s="114"/>
      <c r="B787" s="114"/>
      <c r="C787" s="114"/>
      <c r="D787" s="114"/>
      <c r="E787" s="114"/>
      <c r="F787" s="114"/>
      <c r="G787" s="114"/>
      <c r="H787" s="223"/>
      <c r="I787" s="114"/>
      <c r="J787" s="142"/>
      <c r="K787" s="142"/>
      <c r="L787" s="142"/>
      <c r="M787" s="142"/>
      <c r="N787" s="143"/>
      <c r="O787" s="143"/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  <c r="Z787" s="114"/>
      <c r="AA787" s="114"/>
      <c r="AB787" s="114"/>
    </row>
    <row r="788" spans="1:28" ht="15.75" customHeight="1" x14ac:dyDescent="0.3">
      <c r="A788" s="114"/>
      <c r="B788" s="114"/>
      <c r="C788" s="114"/>
      <c r="D788" s="114"/>
      <c r="E788" s="114"/>
      <c r="F788" s="114"/>
      <c r="G788" s="114"/>
      <c r="H788" s="223"/>
      <c r="I788" s="114"/>
      <c r="J788" s="142"/>
      <c r="K788" s="142"/>
      <c r="L788" s="142"/>
      <c r="M788" s="142"/>
      <c r="N788" s="143"/>
      <c r="O788" s="143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  <c r="Z788" s="114"/>
      <c r="AA788" s="114"/>
      <c r="AB788" s="114"/>
    </row>
    <row r="789" spans="1:28" ht="15.75" customHeight="1" x14ac:dyDescent="0.3">
      <c r="A789" s="114"/>
      <c r="B789" s="114"/>
      <c r="C789" s="114"/>
      <c r="D789" s="114"/>
      <c r="E789" s="114"/>
      <c r="F789" s="114"/>
      <c r="G789" s="114"/>
      <c r="H789" s="223"/>
      <c r="I789" s="114"/>
      <c r="J789" s="142"/>
      <c r="K789" s="142"/>
      <c r="L789" s="142"/>
      <c r="M789" s="142"/>
      <c r="N789" s="143"/>
      <c r="O789" s="143"/>
      <c r="P789" s="114"/>
      <c r="Q789" s="114"/>
      <c r="R789" s="114"/>
      <c r="S789" s="114"/>
      <c r="T789" s="114"/>
      <c r="U789" s="114"/>
      <c r="V789" s="114"/>
      <c r="W789" s="114"/>
      <c r="X789" s="114"/>
      <c r="Y789" s="114"/>
      <c r="Z789" s="114"/>
      <c r="AA789" s="114"/>
      <c r="AB789" s="114"/>
    </row>
    <row r="790" spans="1:28" ht="15.75" customHeight="1" x14ac:dyDescent="0.3">
      <c r="A790" s="114"/>
      <c r="B790" s="114"/>
      <c r="C790" s="114"/>
      <c r="D790" s="114"/>
      <c r="E790" s="114"/>
      <c r="F790" s="114"/>
      <c r="G790" s="114"/>
      <c r="H790" s="223"/>
      <c r="I790" s="114"/>
      <c r="J790" s="142"/>
      <c r="K790" s="142"/>
      <c r="L790" s="142"/>
      <c r="M790" s="142"/>
      <c r="N790" s="143"/>
      <c r="O790" s="143"/>
      <c r="P790" s="114"/>
      <c r="Q790" s="114"/>
      <c r="R790" s="114"/>
      <c r="S790" s="114"/>
      <c r="T790" s="114"/>
      <c r="U790" s="114"/>
      <c r="V790" s="114"/>
      <c r="W790" s="114"/>
      <c r="X790" s="114"/>
      <c r="Y790" s="114"/>
      <c r="Z790" s="114"/>
      <c r="AA790" s="114"/>
      <c r="AB790" s="114"/>
    </row>
    <row r="791" spans="1:28" ht="15.75" customHeight="1" x14ac:dyDescent="0.3">
      <c r="A791" s="114"/>
      <c r="B791" s="114"/>
      <c r="C791" s="114"/>
      <c r="D791" s="114"/>
      <c r="E791" s="114"/>
      <c r="F791" s="114"/>
      <c r="G791" s="114"/>
      <c r="H791" s="223"/>
      <c r="I791" s="114"/>
      <c r="J791" s="142"/>
      <c r="K791" s="142"/>
      <c r="L791" s="142"/>
      <c r="M791" s="142"/>
      <c r="N791" s="143"/>
      <c r="O791" s="143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  <c r="Z791" s="114"/>
      <c r="AA791" s="114"/>
      <c r="AB791" s="114"/>
    </row>
    <row r="792" spans="1:28" ht="15.75" customHeight="1" x14ac:dyDescent="0.3">
      <c r="A792" s="114"/>
      <c r="B792" s="114"/>
      <c r="C792" s="114"/>
      <c r="D792" s="114"/>
      <c r="E792" s="114"/>
      <c r="F792" s="114"/>
      <c r="G792" s="114"/>
      <c r="H792" s="223"/>
      <c r="I792" s="114"/>
      <c r="J792" s="142"/>
      <c r="K792" s="142"/>
      <c r="L792" s="142"/>
      <c r="M792" s="142"/>
      <c r="N792" s="143"/>
      <c r="O792" s="143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  <c r="Z792" s="114"/>
      <c r="AA792" s="114"/>
      <c r="AB792" s="114"/>
    </row>
    <row r="793" spans="1:28" ht="15.75" customHeight="1" x14ac:dyDescent="0.3">
      <c r="A793" s="114"/>
      <c r="B793" s="114"/>
      <c r="C793" s="114"/>
      <c r="D793" s="114"/>
      <c r="E793" s="114"/>
      <c r="F793" s="114"/>
      <c r="G793" s="114"/>
      <c r="H793" s="223"/>
      <c r="I793" s="114"/>
      <c r="J793" s="142"/>
      <c r="K793" s="142"/>
      <c r="L793" s="142"/>
      <c r="M793" s="142"/>
      <c r="N793" s="143"/>
      <c r="O793" s="143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  <c r="Z793" s="114"/>
      <c r="AA793" s="114"/>
      <c r="AB793" s="114"/>
    </row>
    <row r="794" spans="1:28" ht="15.75" customHeight="1" x14ac:dyDescent="0.3">
      <c r="A794" s="114"/>
      <c r="B794" s="114"/>
      <c r="C794" s="114"/>
      <c r="D794" s="114"/>
      <c r="E794" s="114"/>
      <c r="F794" s="114"/>
      <c r="G794" s="114"/>
      <c r="H794" s="223"/>
      <c r="I794" s="114"/>
      <c r="J794" s="142"/>
      <c r="K794" s="142"/>
      <c r="L794" s="142"/>
      <c r="M794" s="142"/>
      <c r="N794" s="143"/>
      <c r="O794" s="143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  <c r="Z794" s="114"/>
      <c r="AA794" s="114"/>
      <c r="AB794" s="114"/>
    </row>
    <row r="795" spans="1:28" ht="15.75" customHeight="1" x14ac:dyDescent="0.3">
      <c r="A795" s="114"/>
      <c r="B795" s="114"/>
      <c r="C795" s="114"/>
      <c r="D795" s="114"/>
      <c r="E795" s="114"/>
      <c r="F795" s="114"/>
      <c r="G795" s="114"/>
      <c r="H795" s="223"/>
      <c r="I795" s="114"/>
      <c r="J795" s="142"/>
      <c r="K795" s="142"/>
      <c r="L795" s="142"/>
      <c r="M795" s="142"/>
      <c r="N795" s="143"/>
      <c r="O795" s="143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  <c r="Z795" s="114"/>
      <c r="AA795" s="114"/>
      <c r="AB795" s="114"/>
    </row>
    <row r="796" spans="1:28" ht="15.75" customHeight="1" x14ac:dyDescent="0.3">
      <c r="A796" s="114"/>
      <c r="B796" s="114"/>
      <c r="C796" s="114"/>
      <c r="D796" s="114"/>
      <c r="E796" s="114"/>
      <c r="F796" s="114"/>
      <c r="G796" s="114"/>
      <c r="H796" s="223"/>
      <c r="I796" s="114"/>
      <c r="J796" s="142"/>
      <c r="K796" s="142"/>
      <c r="L796" s="142"/>
      <c r="M796" s="142"/>
      <c r="N796" s="143"/>
      <c r="O796" s="143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  <c r="Z796" s="114"/>
      <c r="AA796" s="114"/>
      <c r="AB796" s="114"/>
    </row>
    <row r="797" spans="1:28" ht="15.75" customHeight="1" x14ac:dyDescent="0.3">
      <c r="A797" s="114"/>
      <c r="B797" s="114"/>
      <c r="C797" s="114"/>
      <c r="D797" s="114"/>
      <c r="E797" s="114"/>
      <c r="F797" s="114"/>
      <c r="G797" s="114"/>
      <c r="H797" s="223"/>
      <c r="I797" s="114"/>
      <c r="J797" s="142"/>
      <c r="K797" s="142"/>
      <c r="L797" s="142"/>
      <c r="M797" s="142"/>
      <c r="N797" s="143"/>
      <c r="O797" s="143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  <c r="Z797" s="114"/>
      <c r="AA797" s="114"/>
      <c r="AB797" s="114"/>
    </row>
    <row r="798" spans="1:28" ht="15.75" customHeight="1" x14ac:dyDescent="0.3">
      <c r="A798" s="114"/>
      <c r="B798" s="114"/>
      <c r="C798" s="114"/>
      <c r="D798" s="114"/>
      <c r="E798" s="114"/>
      <c r="F798" s="114"/>
      <c r="G798" s="114"/>
      <c r="H798" s="223"/>
      <c r="I798" s="114"/>
      <c r="J798" s="142"/>
      <c r="K798" s="142"/>
      <c r="L798" s="142"/>
      <c r="M798" s="142"/>
      <c r="N798" s="143"/>
      <c r="O798" s="143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  <c r="Z798" s="114"/>
      <c r="AA798" s="114"/>
      <c r="AB798" s="114"/>
    </row>
    <row r="799" spans="1:28" ht="15.75" customHeight="1" x14ac:dyDescent="0.3">
      <c r="A799" s="114"/>
      <c r="B799" s="114"/>
      <c r="C799" s="114"/>
      <c r="D799" s="114"/>
      <c r="E799" s="114"/>
      <c r="F799" s="114"/>
      <c r="G799" s="114"/>
      <c r="H799" s="223"/>
      <c r="I799" s="114"/>
      <c r="J799" s="142"/>
      <c r="K799" s="142"/>
      <c r="L799" s="142"/>
      <c r="M799" s="142"/>
      <c r="N799" s="143"/>
      <c r="O799" s="143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  <c r="Z799" s="114"/>
      <c r="AA799" s="114"/>
      <c r="AB799" s="114"/>
    </row>
    <row r="800" spans="1:28" ht="15.75" customHeight="1" x14ac:dyDescent="0.3">
      <c r="A800" s="114"/>
      <c r="B800" s="114"/>
      <c r="C800" s="114"/>
      <c r="D800" s="114"/>
      <c r="E800" s="114"/>
      <c r="F800" s="114"/>
      <c r="G800" s="114"/>
      <c r="H800" s="223"/>
      <c r="I800" s="114"/>
      <c r="J800" s="142"/>
      <c r="K800" s="142"/>
      <c r="L800" s="142"/>
      <c r="M800" s="142"/>
      <c r="N800" s="143"/>
      <c r="O800" s="143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  <c r="Z800" s="114"/>
      <c r="AA800" s="114"/>
      <c r="AB800" s="114"/>
    </row>
    <row r="801" spans="1:28" ht="15.75" customHeight="1" x14ac:dyDescent="0.3">
      <c r="A801" s="114"/>
      <c r="B801" s="114"/>
      <c r="C801" s="114"/>
      <c r="D801" s="114"/>
      <c r="E801" s="114"/>
      <c r="F801" s="114"/>
      <c r="G801" s="114"/>
      <c r="H801" s="223"/>
      <c r="I801" s="114"/>
      <c r="J801" s="142"/>
      <c r="K801" s="142"/>
      <c r="L801" s="142"/>
      <c r="M801" s="142"/>
      <c r="N801" s="143"/>
      <c r="O801" s="143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  <c r="Z801" s="114"/>
      <c r="AA801" s="114"/>
      <c r="AB801" s="114"/>
    </row>
    <row r="802" spans="1:28" ht="15.75" customHeight="1" x14ac:dyDescent="0.3">
      <c r="A802" s="114"/>
      <c r="B802" s="114"/>
      <c r="C802" s="114"/>
      <c r="D802" s="114"/>
      <c r="E802" s="114"/>
      <c r="F802" s="114"/>
      <c r="G802" s="114"/>
      <c r="H802" s="223"/>
      <c r="I802" s="114"/>
      <c r="J802" s="142"/>
      <c r="K802" s="142"/>
      <c r="L802" s="142"/>
      <c r="M802" s="142"/>
      <c r="N802" s="143"/>
      <c r="O802" s="143"/>
      <c r="P802" s="114"/>
      <c r="Q802" s="114"/>
      <c r="R802" s="114"/>
      <c r="S802" s="114"/>
      <c r="T802" s="114"/>
      <c r="U802" s="114"/>
      <c r="V802" s="114"/>
      <c r="W802" s="114"/>
      <c r="X802" s="114"/>
      <c r="Y802" s="114"/>
      <c r="Z802" s="114"/>
      <c r="AA802" s="114"/>
      <c r="AB802" s="114"/>
    </row>
    <row r="803" spans="1:28" ht="15.75" customHeight="1" x14ac:dyDescent="0.3">
      <c r="A803" s="114"/>
      <c r="B803" s="114"/>
      <c r="C803" s="114"/>
      <c r="D803" s="114"/>
      <c r="E803" s="114"/>
      <c r="F803" s="114"/>
      <c r="G803" s="114"/>
      <c r="H803" s="223"/>
      <c r="I803" s="114"/>
      <c r="J803" s="142"/>
      <c r="K803" s="142"/>
      <c r="L803" s="142"/>
      <c r="M803" s="142"/>
      <c r="N803" s="143"/>
      <c r="O803" s="143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  <c r="Z803" s="114"/>
      <c r="AA803" s="114"/>
      <c r="AB803" s="114"/>
    </row>
    <row r="804" spans="1:28" ht="15.75" customHeight="1" x14ac:dyDescent="0.3">
      <c r="A804" s="114"/>
      <c r="B804" s="114"/>
      <c r="C804" s="114"/>
      <c r="D804" s="114"/>
      <c r="E804" s="114"/>
      <c r="F804" s="114"/>
      <c r="G804" s="114"/>
      <c r="H804" s="223"/>
      <c r="I804" s="114"/>
      <c r="J804" s="142"/>
      <c r="K804" s="142"/>
      <c r="L804" s="142"/>
      <c r="M804" s="142"/>
      <c r="N804" s="143"/>
      <c r="O804" s="143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  <c r="Z804" s="114"/>
      <c r="AA804" s="114"/>
      <c r="AB804" s="114"/>
    </row>
    <row r="805" spans="1:28" ht="15.75" customHeight="1" x14ac:dyDescent="0.3">
      <c r="A805" s="114"/>
      <c r="B805" s="114"/>
      <c r="C805" s="114"/>
      <c r="D805" s="114"/>
      <c r="E805" s="114"/>
      <c r="F805" s="114"/>
      <c r="G805" s="114"/>
      <c r="H805" s="223"/>
      <c r="I805" s="114"/>
      <c r="J805" s="142"/>
      <c r="K805" s="142"/>
      <c r="L805" s="142"/>
      <c r="M805" s="142"/>
      <c r="N805" s="143"/>
      <c r="O805" s="143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  <c r="Z805" s="114"/>
      <c r="AA805" s="114"/>
      <c r="AB805" s="114"/>
    </row>
    <row r="806" spans="1:28" ht="15.75" customHeight="1" x14ac:dyDescent="0.3">
      <c r="A806" s="114"/>
      <c r="B806" s="114"/>
      <c r="C806" s="114"/>
      <c r="D806" s="114"/>
      <c r="E806" s="114"/>
      <c r="F806" s="114"/>
      <c r="G806" s="114"/>
      <c r="H806" s="223"/>
      <c r="I806" s="114"/>
      <c r="J806" s="142"/>
      <c r="K806" s="142"/>
      <c r="L806" s="142"/>
      <c r="M806" s="142"/>
      <c r="N806" s="143"/>
      <c r="O806" s="143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  <c r="Z806" s="114"/>
      <c r="AA806" s="114"/>
      <c r="AB806" s="114"/>
    </row>
    <row r="807" spans="1:28" ht="15.75" customHeight="1" x14ac:dyDescent="0.3">
      <c r="A807" s="114"/>
      <c r="B807" s="114"/>
      <c r="C807" s="114"/>
      <c r="D807" s="114"/>
      <c r="E807" s="114"/>
      <c r="F807" s="114"/>
      <c r="G807" s="114"/>
      <c r="H807" s="223"/>
      <c r="I807" s="114"/>
      <c r="J807" s="142"/>
      <c r="K807" s="142"/>
      <c r="L807" s="142"/>
      <c r="M807" s="142"/>
      <c r="N807" s="143"/>
      <c r="O807" s="143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  <c r="Z807" s="114"/>
      <c r="AA807" s="114"/>
      <c r="AB807" s="114"/>
    </row>
    <row r="808" spans="1:28" ht="15.75" customHeight="1" x14ac:dyDescent="0.3">
      <c r="A808" s="114"/>
      <c r="B808" s="114"/>
      <c r="C808" s="114"/>
      <c r="D808" s="114"/>
      <c r="E808" s="114"/>
      <c r="F808" s="114"/>
      <c r="G808" s="114"/>
      <c r="H808" s="223"/>
      <c r="I808" s="114"/>
      <c r="J808" s="142"/>
      <c r="K808" s="142"/>
      <c r="L808" s="142"/>
      <c r="M808" s="142"/>
      <c r="N808" s="143"/>
      <c r="O808" s="143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  <c r="Z808" s="114"/>
      <c r="AA808" s="114"/>
      <c r="AB808" s="114"/>
    </row>
    <row r="809" spans="1:28" ht="15.75" customHeight="1" x14ac:dyDescent="0.3">
      <c r="A809" s="114"/>
      <c r="B809" s="114"/>
      <c r="C809" s="114"/>
      <c r="D809" s="114"/>
      <c r="E809" s="114"/>
      <c r="F809" s="114"/>
      <c r="G809" s="114"/>
      <c r="H809" s="223"/>
      <c r="I809" s="114"/>
      <c r="J809" s="142"/>
      <c r="K809" s="142"/>
      <c r="L809" s="142"/>
      <c r="M809" s="142"/>
      <c r="N809" s="143"/>
      <c r="O809" s="143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  <c r="Z809" s="114"/>
      <c r="AA809" s="114"/>
      <c r="AB809" s="114"/>
    </row>
    <row r="810" spans="1:28" ht="15.75" customHeight="1" x14ac:dyDescent="0.3">
      <c r="A810" s="114"/>
      <c r="B810" s="114"/>
      <c r="C810" s="114"/>
      <c r="D810" s="114"/>
      <c r="E810" s="114"/>
      <c r="F810" s="114"/>
      <c r="G810" s="114"/>
      <c r="H810" s="223"/>
      <c r="I810" s="114"/>
      <c r="J810" s="142"/>
      <c r="K810" s="142"/>
      <c r="L810" s="142"/>
      <c r="M810" s="142"/>
      <c r="N810" s="143"/>
      <c r="O810" s="143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  <c r="Z810" s="114"/>
      <c r="AA810" s="114"/>
      <c r="AB810" s="114"/>
    </row>
    <row r="811" spans="1:28" ht="15.75" customHeight="1" x14ac:dyDescent="0.3">
      <c r="A811" s="114"/>
      <c r="B811" s="114"/>
      <c r="C811" s="114"/>
      <c r="D811" s="114"/>
      <c r="E811" s="114"/>
      <c r="F811" s="114"/>
      <c r="G811" s="114"/>
      <c r="H811" s="223"/>
      <c r="I811" s="114"/>
      <c r="J811" s="142"/>
      <c r="K811" s="142"/>
      <c r="L811" s="142"/>
      <c r="M811" s="142"/>
      <c r="N811" s="143"/>
      <c r="O811" s="143"/>
      <c r="P811" s="114"/>
      <c r="Q811" s="114"/>
      <c r="R811" s="114"/>
      <c r="S811" s="114"/>
      <c r="T811" s="114"/>
      <c r="U811" s="114"/>
      <c r="V811" s="114"/>
      <c r="W811" s="114"/>
      <c r="X811" s="114"/>
      <c r="Y811" s="114"/>
      <c r="Z811" s="114"/>
      <c r="AA811" s="114"/>
      <c r="AB811" s="114"/>
    </row>
    <row r="812" spans="1:28" ht="15.75" customHeight="1" x14ac:dyDescent="0.3">
      <c r="A812" s="114"/>
      <c r="B812" s="114"/>
      <c r="C812" s="114"/>
      <c r="D812" s="114"/>
      <c r="E812" s="114"/>
      <c r="F812" s="114"/>
      <c r="G812" s="114"/>
      <c r="H812" s="223"/>
      <c r="I812" s="114"/>
      <c r="J812" s="142"/>
      <c r="K812" s="142"/>
      <c r="L812" s="142"/>
      <c r="M812" s="142"/>
      <c r="N812" s="143"/>
      <c r="O812" s="143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  <c r="Z812" s="114"/>
      <c r="AA812" s="114"/>
      <c r="AB812" s="114"/>
    </row>
    <row r="813" spans="1:28" ht="15.75" customHeight="1" x14ac:dyDescent="0.3">
      <c r="A813" s="114"/>
      <c r="B813" s="114"/>
      <c r="C813" s="114"/>
      <c r="D813" s="114"/>
      <c r="E813" s="114"/>
      <c r="F813" s="114"/>
      <c r="G813" s="114"/>
      <c r="H813" s="223"/>
      <c r="I813" s="114"/>
      <c r="J813" s="142"/>
      <c r="K813" s="142"/>
      <c r="L813" s="142"/>
      <c r="M813" s="142"/>
      <c r="N813" s="143"/>
      <c r="O813" s="143"/>
      <c r="P813" s="114"/>
      <c r="Q813" s="114"/>
      <c r="R813" s="114"/>
      <c r="S813" s="114"/>
      <c r="T813" s="114"/>
      <c r="U813" s="114"/>
      <c r="V813" s="114"/>
      <c r="W813" s="114"/>
      <c r="X813" s="114"/>
      <c r="Y813" s="114"/>
      <c r="Z813" s="114"/>
      <c r="AA813" s="114"/>
      <c r="AB813" s="114"/>
    </row>
    <row r="814" spans="1:28" ht="15.75" customHeight="1" x14ac:dyDescent="0.3">
      <c r="A814" s="114"/>
      <c r="B814" s="114"/>
      <c r="C814" s="114"/>
      <c r="D814" s="114"/>
      <c r="E814" s="114"/>
      <c r="F814" s="114"/>
      <c r="G814" s="114"/>
      <c r="H814" s="223"/>
      <c r="I814" s="114"/>
      <c r="J814" s="142"/>
      <c r="K814" s="142"/>
      <c r="L814" s="142"/>
      <c r="M814" s="142"/>
      <c r="N814" s="143"/>
      <c r="O814" s="143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  <c r="Z814" s="114"/>
      <c r="AA814" s="114"/>
      <c r="AB814" s="114"/>
    </row>
    <row r="815" spans="1:28" ht="15.75" customHeight="1" x14ac:dyDescent="0.3">
      <c r="A815" s="114"/>
      <c r="B815" s="114"/>
      <c r="C815" s="114"/>
      <c r="D815" s="114"/>
      <c r="E815" s="114"/>
      <c r="F815" s="114"/>
      <c r="G815" s="114"/>
      <c r="H815" s="223"/>
      <c r="I815" s="114"/>
      <c r="J815" s="142"/>
      <c r="K815" s="142"/>
      <c r="L815" s="142"/>
      <c r="M815" s="142"/>
      <c r="N815" s="143"/>
      <c r="O815" s="143"/>
      <c r="P815" s="114"/>
      <c r="Q815" s="114"/>
      <c r="R815" s="114"/>
      <c r="S815" s="114"/>
      <c r="T815" s="114"/>
      <c r="U815" s="114"/>
      <c r="V815" s="114"/>
      <c r="W815" s="114"/>
      <c r="X815" s="114"/>
      <c r="Y815" s="114"/>
      <c r="Z815" s="114"/>
      <c r="AA815" s="114"/>
      <c r="AB815" s="114"/>
    </row>
    <row r="816" spans="1:28" ht="15.75" customHeight="1" x14ac:dyDescent="0.3">
      <c r="A816" s="114"/>
      <c r="B816" s="114"/>
      <c r="C816" s="114"/>
      <c r="D816" s="114"/>
      <c r="E816" s="114"/>
      <c r="F816" s="114"/>
      <c r="G816" s="114"/>
      <c r="H816" s="223"/>
      <c r="I816" s="114"/>
      <c r="J816" s="142"/>
      <c r="K816" s="142"/>
      <c r="L816" s="142"/>
      <c r="M816" s="142"/>
      <c r="N816" s="143"/>
      <c r="O816" s="143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  <c r="Z816" s="114"/>
      <c r="AA816" s="114"/>
      <c r="AB816" s="114"/>
    </row>
    <row r="817" spans="1:28" ht="15.75" customHeight="1" x14ac:dyDescent="0.3">
      <c r="A817" s="114"/>
      <c r="B817" s="114"/>
      <c r="C817" s="114"/>
      <c r="D817" s="114"/>
      <c r="E817" s="114"/>
      <c r="F817" s="114"/>
      <c r="G817" s="114"/>
      <c r="H817" s="223"/>
      <c r="I817" s="114"/>
      <c r="J817" s="142"/>
      <c r="K817" s="142"/>
      <c r="L817" s="142"/>
      <c r="M817" s="142"/>
      <c r="N817" s="143"/>
      <c r="O817" s="143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  <c r="Z817" s="114"/>
      <c r="AA817" s="114"/>
      <c r="AB817" s="114"/>
    </row>
    <row r="818" spans="1:28" ht="15.75" customHeight="1" x14ac:dyDescent="0.3">
      <c r="A818" s="114"/>
      <c r="B818" s="114"/>
      <c r="C818" s="114"/>
      <c r="D818" s="114"/>
      <c r="E818" s="114"/>
      <c r="F818" s="114"/>
      <c r="G818" s="114"/>
      <c r="H818" s="223"/>
      <c r="I818" s="114"/>
      <c r="J818" s="142"/>
      <c r="K818" s="142"/>
      <c r="L818" s="142"/>
      <c r="M818" s="142"/>
      <c r="N818" s="143"/>
      <c r="O818" s="143"/>
      <c r="P818" s="114"/>
      <c r="Q818" s="114"/>
      <c r="R818" s="114"/>
      <c r="S818" s="114"/>
      <c r="T818" s="114"/>
      <c r="U818" s="114"/>
      <c r="V818" s="114"/>
      <c r="W818" s="114"/>
      <c r="X818" s="114"/>
      <c r="Y818" s="114"/>
      <c r="Z818" s="114"/>
      <c r="AA818" s="114"/>
      <c r="AB818" s="114"/>
    </row>
    <row r="819" spans="1:28" ht="15.75" customHeight="1" x14ac:dyDescent="0.3">
      <c r="A819" s="114"/>
      <c r="B819" s="114"/>
      <c r="C819" s="114"/>
      <c r="D819" s="114"/>
      <c r="E819" s="114"/>
      <c r="F819" s="114"/>
      <c r="G819" s="114"/>
      <c r="H819" s="223"/>
      <c r="I819" s="114"/>
      <c r="J819" s="142"/>
      <c r="K819" s="142"/>
      <c r="L819" s="142"/>
      <c r="M819" s="142"/>
      <c r="N819" s="143"/>
      <c r="O819" s="143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  <c r="Z819" s="114"/>
      <c r="AA819" s="114"/>
      <c r="AB819" s="114"/>
    </row>
    <row r="820" spans="1:28" ht="15.75" customHeight="1" x14ac:dyDescent="0.3">
      <c r="A820" s="114"/>
      <c r="B820" s="114"/>
      <c r="C820" s="114"/>
      <c r="D820" s="114"/>
      <c r="E820" s="114"/>
      <c r="F820" s="114"/>
      <c r="G820" s="114"/>
      <c r="H820" s="223"/>
      <c r="I820" s="114"/>
      <c r="J820" s="142"/>
      <c r="K820" s="142"/>
      <c r="L820" s="142"/>
      <c r="M820" s="142"/>
      <c r="N820" s="143"/>
      <c r="O820" s="143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  <c r="Z820" s="114"/>
      <c r="AA820" s="114"/>
      <c r="AB820" s="114"/>
    </row>
    <row r="821" spans="1:28" ht="15.75" customHeight="1" x14ac:dyDescent="0.3">
      <c r="A821" s="114"/>
      <c r="B821" s="114"/>
      <c r="C821" s="114"/>
      <c r="D821" s="114"/>
      <c r="E821" s="114"/>
      <c r="F821" s="114"/>
      <c r="G821" s="114"/>
      <c r="H821" s="223"/>
      <c r="I821" s="114"/>
      <c r="J821" s="142"/>
      <c r="K821" s="142"/>
      <c r="L821" s="142"/>
      <c r="M821" s="142"/>
      <c r="N821" s="143"/>
      <c r="O821" s="143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  <c r="Z821" s="114"/>
      <c r="AA821" s="114"/>
      <c r="AB821" s="114"/>
    </row>
    <row r="822" spans="1:28" ht="15.75" customHeight="1" x14ac:dyDescent="0.3">
      <c r="A822" s="114"/>
      <c r="B822" s="114"/>
      <c r="C822" s="114"/>
      <c r="D822" s="114"/>
      <c r="E822" s="114"/>
      <c r="F822" s="114"/>
      <c r="G822" s="114"/>
      <c r="H822" s="223"/>
      <c r="I822" s="114"/>
      <c r="J822" s="142"/>
      <c r="K822" s="142"/>
      <c r="L822" s="142"/>
      <c r="M822" s="142"/>
      <c r="N822" s="143"/>
      <c r="O822" s="143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  <c r="Z822" s="114"/>
      <c r="AA822" s="114"/>
      <c r="AB822" s="114"/>
    </row>
    <row r="823" spans="1:28" ht="15.75" customHeight="1" x14ac:dyDescent="0.3">
      <c r="A823" s="114"/>
      <c r="B823" s="114"/>
      <c r="C823" s="114"/>
      <c r="D823" s="114"/>
      <c r="E823" s="114"/>
      <c r="F823" s="114"/>
      <c r="G823" s="114"/>
      <c r="H823" s="223"/>
      <c r="I823" s="114"/>
      <c r="J823" s="142"/>
      <c r="K823" s="142"/>
      <c r="L823" s="142"/>
      <c r="M823" s="142"/>
      <c r="N823" s="143"/>
      <c r="O823" s="143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  <c r="Z823" s="114"/>
      <c r="AA823" s="114"/>
      <c r="AB823" s="114"/>
    </row>
    <row r="824" spans="1:28" ht="15.75" customHeight="1" x14ac:dyDescent="0.3">
      <c r="A824" s="114"/>
      <c r="B824" s="114"/>
      <c r="C824" s="114"/>
      <c r="D824" s="114"/>
      <c r="E824" s="114"/>
      <c r="F824" s="114"/>
      <c r="G824" s="114"/>
      <c r="H824" s="223"/>
      <c r="I824" s="114"/>
      <c r="J824" s="142"/>
      <c r="K824" s="142"/>
      <c r="L824" s="142"/>
      <c r="M824" s="142"/>
      <c r="N824" s="143"/>
      <c r="O824" s="143"/>
      <c r="P824" s="114"/>
      <c r="Q824" s="114"/>
      <c r="R824" s="114"/>
      <c r="S824" s="114"/>
      <c r="T824" s="114"/>
      <c r="U824" s="114"/>
      <c r="V824" s="114"/>
      <c r="W824" s="114"/>
      <c r="X824" s="114"/>
      <c r="Y824" s="114"/>
      <c r="Z824" s="114"/>
      <c r="AA824" s="114"/>
      <c r="AB824" s="114"/>
    </row>
    <row r="825" spans="1:28" ht="15.75" customHeight="1" x14ac:dyDescent="0.3">
      <c r="A825" s="114"/>
      <c r="B825" s="114"/>
      <c r="C825" s="114"/>
      <c r="D825" s="114"/>
      <c r="E825" s="114"/>
      <c r="F825" s="114"/>
      <c r="G825" s="114"/>
      <c r="H825" s="223"/>
      <c r="I825" s="114"/>
      <c r="J825" s="142"/>
      <c r="K825" s="142"/>
      <c r="L825" s="142"/>
      <c r="M825" s="142"/>
      <c r="N825" s="143"/>
      <c r="O825" s="143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  <c r="Z825" s="114"/>
      <c r="AA825" s="114"/>
      <c r="AB825" s="114"/>
    </row>
    <row r="826" spans="1:28" ht="15.75" customHeight="1" x14ac:dyDescent="0.3">
      <c r="A826" s="114"/>
      <c r="B826" s="114"/>
      <c r="C826" s="114"/>
      <c r="D826" s="114"/>
      <c r="E826" s="114"/>
      <c r="F826" s="114"/>
      <c r="G826" s="114"/>
      <c r="H826" s="223"/>
      <c r="I826" s="114"/>
      <c r="J826" s="142"/>
      <c r="K826" s="142"/>
      <c r="L826" s="142"/>
      <c r="M826" s="142"/>
      <c r="N826" s="143"/>
      <c r="O826" s="143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  <c r="Z826" s="114"/>
      <c r="AA826" s="114"/>
      <c r="AB826" s="114"/>
    </row>
    <row r="827" spans="1:28" ht="15.75" customHeight="1" x14ac:dyDescent="0.3">
      <c r="A827" s="114"/>
      <c r="B827" s="114"/>
      <c r="C827" s="114"/>
      <c r="D827" s="114"/>
      <c r="E827" s="114"/>
      <c r="F827" s="114"/>
      <c r="G827" s="114"/>
      <c r="H827" s="223"/>
      <c r="I827" s="114"/>
      <c r="J827" s="142"/>
      <c r="K827" s="142"/>
      <c r="L827" s="142"/>
      <c r="M827" s="142"/>
      <c r="N827" s="143"/>
      <c r="O827" s="143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  <c r="Z827" s="114"/>
      <c r="AA827" s="114"/>
      <c r="AB827" s="114"/>
    </row>
    <row r="828" spans="1:28" ht="15.75" customHeight="1" x14ac:dyDescent="0.3">
      <c r="A828" s="114"/>
      <c r="B828" s="114"/>
      <c r="C828" s="114"/>
      <c r="D828" s="114"/>
      <c r="E828" s="114"/>
      <c r="F828" s="114"/>
      <c r="G828" s="114"/>
      <c r="H828" s="223"/>
      <c r="I828" s="114"/>
      <c r="J828" s="142"/>
      <c r="K828" s="142"/>
      <c r="L828" s="142"/>
      <c r="M828" s="142"/>
      <c r="N828" s="143"/>
      <c r="O828" s="143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  <c r="Z828" s="114"/>
      <c r="AA828" s="114"/>
      <c r="AB828" s="114"/>
    </row>
    <row r="829" spans="1:28" ht="15.75" customHeight="1" x14ac:dyDescent="0.3">
      <c r="A829" s="114"/>
      <c r="B829" s="114"/>
      <c r="C829" s="114"/>
      <c r="D829" s="114"/>
      <c r="E829" s="114"/>
      <c r="F829" s="114"/>
      <c r="G829" s="114"/>
      <c r="H829" s="223"/>
      <c r="I829" s="114"/>
      <c r="J829" s="142"/>
      <c r="K829" s="142"/>
      <c r="L829" s="142"/>
      <c r="M829" s="142"/>
      <c r="N829" s="143"/>
      <c r="O829" s="143"/>
      <c r="P829" s="114"/>
      <c r="Q829" s="114"/>
      <c r="R829" s="114"/>
      <c r="S829" s="114"/>
      <c r="T829" s="114"/>
      <c r="U829" s="114"/>
      <c r="V829" s="114"/>
      <c r="W829" s="114"/>
      <c r="X829" s="114"/>
      <c r="Y829" s="114"/>
      <c r="Z829" s="114"/>
      <c r="AA829" s="114"/>
      <c r="AB829" s="114"/>
    </row>
    <row r="830" spans="1:28" ht="15.75" customHeight="1" x14ac:dyDescent="0.3">
      <c r="A830" s="114"/>
      <c r="B830" s="114"/>
      <c r="C830" s="114"/>
      <c r="D830" s="114"/>
      <c r="E830" s="114"/>
      <c r="F830" s="114"/>
      <c r="G830" s="114"/>
      <c r="H830" s="223"/>
      <c r="I830" s="114"/>
      <c r="J830" s="142"/>
      <c r="K830" s="142"/>
      <c r="L830" s="142"/>
      <c r="M830" s="142"/>
      <c r="N830" s="143"/>
      <c r="O830" s="143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  <c r="Z830" s="114"/>
      <c r="AA830" s="114"/>
      <c r="AB830" s="114"/>
    </row>
    <row r="831" spans="1:28" ht="15.75" customHeight="1" x14ac:dyDescent="0.3">
      <c r="A831" s="114"/>
      <c r="B831" s="114"/>
      <c r="C831" s="114"/>
      <c r="D831" s="114"/>
      <c r="E831" s="114"/>
      <c r="F831" s="114"/>
      <c r="G831" s="114"/>
      <c r="H831" s="223"/>
      <c r="I831" s="114"/>
      <c r="J831" s="142"/>
      <c r="K831" s="142"/>
      <c r="L831" s="142"/>
      <c r="M831" s="142"/>
      <c r="N831" s="143"/>
      <c r="O831" s="143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  <c r="Z831" s="114"/>
      <c r="AA831" s="114"/>
      <c r="AB831" s="114"/>
    </row>
    <row r="832" spans="1:28" ht="15.75" customHeight="1" x14ac:dyDescent="0.3">
      <c r="A832" s="114"/>
      <c r="B832" s="114"/>
      <c r="C832" s="114"/>
      <c r="D832" s="114"/>
      <c r="E832" s="114"/>
      <c r="F832" s="114"/>
      <c r="G832" s="114"/>
      <c r="H832" s="223"/>
      <c r="I832" s="114"/>
      <c r="J832" s="142"/>
      <c r="K832" s="142"/>
      <c r="L832" s="142"/>
      <c r="M832" s="142"/>
      <c r="N832" s="143"/>
      <c r="O832" s="143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  <c r="Z832" s="114"/>
      <c r="AA832" s="114"/>
      <c r="AB832" s="114"/>
    </row>
    <row r="833" spans="1:28" ht="15.75" customHeight="1" x14ac:dyDescent="0.3">
      <c r="A833" s="114"/>
      <c r="B833" s="114"/>
      <c r="C833" s="114"/>
      <c r="D833" s="114"/>
      <c r="E833" s="114"/>
      <c r="F833" s="114"/>
      <c r="G833" s="114"/>
      <c r="H833" s="223"/>
      <c r="I833" s="114"/>
      <c r="J833" s="142"/>
      <c r="K833" s="142"/>
      <c r="L833" s="142"/>
      <c r="M833" s="142"/>
      <c r="N833" s="143"/>
      <c r="O833" s="143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  <c r="Z833" s="114"/>
      <c r="AA833" s="114"/>
      <c r="AB833" s="114"/>
    </row>
    <row r="834" spans="1:28" ht="15.75" customHeight="1" x14ac:dyDescent="0.3">
      <c r="A834" s="114"/>
      <c r="B834" s="114"/>
      <c r="C834" s="114"/>
      <c r="D834" s="114"/>
      <c r="E834" s="114"/>
      <c r="F834" s="114"/>
      <c r="G834" s="114"/>
      <c r="H834" s="223"/>
      <c r="I834" s="114"/>
      <c r="J834" s="142"/>
      <c r="K834" s="142"/>
      <c r="L834" s="142"/>
      <c r="M834" s="142"/>
      <c r="N834" s="143"/>
      <c r="O834" s="143"/>
      <c r="P834" s="114"/>
      <c r="Q834" s="114"/>
      <c r="R834" s="114"/>
      <c r="S834" s="114"/>
      <c r="T834" s="114"/>
      <c r="U834" s="114"/>
      <c r="V834" s="114"/>
      <c r="W834" s="114"/>
      <c r="X834" s="114"/>
      <c r="Y834" s="114"/>
      <c r="Z834" s="114"/>
      <c r="AA834" s="114"/>
      <c r="AB834" s="114"/>
    </row>
    <row r="835" spans="1:28" ht="15.75" customHeight="1" x14ac:dyDescent="0.3">
      <c r="A835" s="114"/>
      <c r="B835" s="114"/>
      <c r="C835" s="114"/>
      <c r="D835" s="114"/>
      <c r="E835" s="114"/>
      <c r="F835" s="114"/>
      <c r="G835" s="114"/>
      <c r="H835" s="223"/>
      <c r="I835" s="114"/>
      <c r="J835" s="142"/>
      <c r="K835" s="142"/>
      <c r="L835" s="142"/>
      <c r="M835" s="142"/>
      <c r="N835" s="143"/>
      <c r="O835" s="143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  <c r="Z835" s="114"/>
      <c r="AA835" s="114"/>
      <c r="AB835" s="114"/>
    </row>
    <row r="836" spans="1:28" ht="15.75" customHeight="1" x14ac:dyDescent="0.3">
      <c r="A836" s="114"/>
      <c r="B836" s="114"/>
      <c r="C836" s="114"/>
      <c r="D836" s="114"/>
      <c r="E836" s="114"/>
      <c r="F836" s="114"/>
      <c r="G836" s="114"/>
      <c r="H836" s="223"/>
      <c r="I836" s="114"/>
      <c r="J836" s="142"/>
      <c r="K836" s="142"/>
      <c r="L836" s="142"/>
      <c r="M836" s="142"/>
      <c r="N836" s="143"/>
      <c r="O836" s="143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  <c r="Z836" s="114"/>
      <c r="AA836" s="114"/>
      <c r="AB836" s="114"/>
    </row>
    <row r="837" spans="1:28" ht="15.75" customHeight="1" x14ac:dyDescent="0.3">
      <c r="A837" s="114"/>
      <c r="B837" s="114"/>
      <c r="C837" s="114"/>
      <c r="D837" s="114"/>
      <c r="E837" s="114"/>
      <c r="F837" s="114"/>
      <c r="G837" s="114"/>
      <c r="H837" s="223"/>
      <c r="I837" s="114"/>
      <c r="J837" s="142"/>
      <c r="K837" s="142"/>
      <c r="L837" s="142"/>
      <c r="M837" s="142"/>
      <c r="N837" s="143"/>
      <c r="O837" s="143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  <c r="Z837" s="114"/>
      <c r="AA837" s="114"/>
      <c r="AB837" s="114"/>
    </row>
    <row r="838" spans="1:28" ht="15.75" customHeight="1" x14ac:dyDescent="0.3">
      <c r="A838" s="114"/>
      <c r="B838" s="114"/>
      <c r="C838" s="114"/>
      <c r="D838" s="114"/>
      <c r="E838" s="114"/>
      <c r="F838" s="114"/>
      <c r="G838" s="114"/>
      <c r="H838" s="223"/>
      <c r="I838" s="114"/>
      <c r="J838" s="142"/>
      <c r="K838" s="142"/>
      <c r="L838" s="142"/>
      <c r="M838" s="142"/>
      <c r="N838" s="143"/>
      <c r="O838" s="143"/>
      <c r="P838" s="114"/>
      <c r="Q838" s="114"/>
      <c r="R838" s="114"/>
      <c r="S838" s="114"/>
      <c r="T838" s="114"/>
      <c r="U838" s="114"/>
      <c r="V838" s="114"/>
      <c r="W838" s="114"/>
      <c r="X838" s="114"/>
      <c r="Y838" s="114"/>
      <c r="Z838" s="114"/>
      <c r="AA838" s="114"/>
      <c r="AB838" s="114"/>
    </row>
    <row r="839" spans="1:28" ht="15.75" customHeight="1" x14ac:dyDescent="0.3">
      <c r="A839" s="114"/>
      <c r="B839" s="114"/>
      <c r="C839" s="114"/>
      <c r="D839" s="114"/>
      <c r="E839" s="114"/>
      <c r="F839" s="114"/>
      <c r="G839" s="114"/>
      <c r="H839" s="223"/>
      <c r="I839" s="114"/>
      <c r="J839" s="142"/>
      <c r="K839" s="142"/>
      <c r="L839" s="142"/>
      <c r="M839" s="142"/>
      <c r="N839" s="143"/>
      <c r="O839" s="143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  <c r="Z839" s="114"/>
      <c r="AA839" s="114"/>
      <c r="AB839" s="114"/>
    </row>
    <row r="840" spans="1:28" ht="15.75" customHeight="1" x14ac:dyDescent="0.3">
      <c r="A840" s="114"/>
      <c r="B840" s="114"/>
      <c r="C840" s="114"/>
      <c r="D840" s="114"/>
      <c r="E840" s="114"/>
      <c r="F840" s="114"/>
      <c r="G840" s="114"/>
      <c r="H840" s="223"/>
      <c r="I840" s="114"/>
      <c r="J840" s="142"/>
      <c r="K840" s="142"/>
      <c r="L840" s="142"/>
      <c r="M840" s="142"/>
      <c r="N840" s="143"/>
      <c r="O840" s="143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  <c r="Z840" s="114"/>
      <c r="AA840" s="114"/>
      <c r="AB840" s="114"/>
    </row>
    <row r="841" spans="1:28" ht="15.75" customHeight="1" x14ac:dyDescent="0.3">
      <c r="A841" s="114"/>
      <c r="B841" s="114"/>
      <c r="C841" s="114"/>
      <c r="D841" s="114"/>
      <c r="E841" s="114"/>
      <c r="F841" s="114"/>
      <c r="G841" s="114"/>
      <c r="H841" s="223"/>
      <c r="I841" s="114"/>
      <c r="J841" s="142"/>
      <c r="K841" s="142"/>
      <c r="L841" s="142"/>
      <c r="M841" s="142"/>
      <c r="N841" s="143"/>
      <c r="O841" s="143"/>
      <c r="P841" s="114"/>
      <c r="Q841" s="114"/>
      <c r="R841" s="114"/>
      <c r="S841" s="114"/>
      <c r="T841" s="114"/>
      <c r="U841" s="114"/>
      <c r="V841" s="114"/>
      <c r="W841" s="114"/>
      <c r="X841" s="114"/>
      <c r="Y841" s="114"/>
      <c r="Z841" s="114"/>
      <c r="AA841" s="114"/>
      <c r="AB841" s="114"/>
    </row>
    <row r="842" spans="1:28" ht="15.75" customHeight="1" x14ac:dyDescent="0.3">
      <c r="A842" s="114"/>
      <c r="B842" s="114"/>
      <c r="C842" s="114"/>
      <c r="D842" s="114"/>
      <c r="E842" s="114"/>
      <c r="F842" s="114"/>
      <c r="G842" s="114"/>
      <c r="H842" s="223"/>
      <c r="I842" s="114"/>
      <c r="J842" s="142"/>
      <c r="K842" s="142"/>
      <c r="L842" s="142"/>
      <c r="M842" s="142"/>
      <c r="N842" s="143"/>
      <c r="O842" s="143"/>
      <c r="P842" s="114"/>
      <c r="Q842" s="114"/>
      <c r="R842" s="114"/>
      <c r="S842" s="114"/>
      <c r="T842" s="114"/>
      <c r="U842" s="114"/>
      <c r="V842" s="114"/>
      <c r="W842" s="114"/>
      <c r="X842" s="114"/>
      <c r="Y842" s="114"/>
      <c r="Z842" s="114"/>
      <c r="AA842" s="114"/>
      <c r="AB842" s="114"/>
    </row>
    <row r="843" spans="1:28" ht="15.75" customHeight="1" x14ac:dyDescent="0.3">
      <c r="A843" s="114"/>
      <c r="B843" s="114"/>
      <c r="C843" s="114"/>
      <c r="D843" s="114"/>
      <c r="E843" s="114"/>
      <c r="F843" s="114"/>
      <c r="G843" s="114"/>
      <c r="H843" s="223"/>
      <c r="I843" s="114"/>
      <c r="J843" s="142"/>
      <c r="K843" s="142"/>
      <c r="L843" s="142"/>
      <c r="M843" s="142"/>
      <c r="N843" s="143"/>
      <c r="O843" s="143"/>
      <c r="P843" s="114"/>
      <c r="Q843" s="114"/>
      <c r="R843" s="114"/>
      <c r="S843" s="114"/>
      <c r="T843" s="114"/>
      <c r="U843" s="114"/>
      <c r="V843" s="114"/>
      <c r="W843" s="114"/>
      <c r="X843" s="114"/>
      <c r="Y843" s="114"/>
      <c r="Z843" s="114"/>
      <c r="AA843" s="114"/>
      <c r="AB843" s="114"/>
    </row>
    <row r="844" spans="1:28" ht="15.75" customHeight="1" x14ac:dyDescent="0.3">
      <c r="A844" s="114"/>
      <c r="B844" s="114"/>
      <c r="C844" s="114"/>
      <c r="D844" s="114"/>
      <c r="E844" s="114"/>
      <c r="F844" s="114"/>
      <c r="G844" s="114"/>
      <c r="H844" s="223"/>
      <c r="I844" s="114"/>
      <c r="J844" s="142"/>
      <c r="K844" s="142"/>
      <c r="L844" s="142"/>
      <c r="M844" s="142"/>
      <c r="N844" s="143"/>
      <c r="O844" s="143"/>
      <c r="P844" s="114"/>
      <c r="Q844" s="114"/>
      <c r="R844" s="114"/>
      <c r="S844" s="114"/>
      <c r="T844" s="114"/>
      <c r="U844" s="114"/>
      <c r="V844" s="114"/>
      <c r="W844" s="114"/>
      <c r="X844" s="114"/>
      <c r="Y844" s="114"/>
      <c r="Z844" s="114"/>
      <c r="AA844" s="114"/>
      <c r="AB844" s="114"/>
    </row>
    <row r="845" spans="1:28" ht="15.75" customHeight="1" x14ac:dyDescent="0.3">
      <c r="A845" s="114"/>
      <c r="B845" s="114"/>
      <c r="C845" s="114"/>
      <c r="D845" s="114"/>
      <c r="E845" s="114"/>
      <c r="F845" s="114"/>
      <c r="G845" s="114"/>
      <c r="H845" s="223"/>
      <c r="I845" s="114"/>
      <c r="J845" s="142"/>
      <c r="K845" s="142"/>
      <c r="L845" s="142"/>
      <c r="M845" s="142"/>
      <c r="N845" s="143"/>
      <c r="O845" s="143"/>
      <c r="P845" s="114"/>
      <c r="Q845" s="114"/>
      <c r="R845" s="114"/>
      <c r="S845" s="114"/>
      <c r="T845" s="114"/>
      <c r="U845" s="114"/>
      <c r="V845" s="114"/>
      <c r="W845" s="114"/>
      <c r="X845" s="114"/>
      <c r="Y845" s="114"/>
      <c r="Z845" s="114"/>
      <c r="AA845" s="114"/>
      <c r="AB845" s="114"/>
    </row>
    <row r="846" spans="1:28" ht="15.75" customHeight="1" x14ac:dyDescent="0.3">
      <c r="A846" s="114"/>
      <c r="B846" s="114"/>
      <c r="C846" s="114"/>
      <c r="D846" s="114"/>
      <c r="E846" s="114"/>
      <c r="F846" s="114"/>
      <c r="G846" s="114"/>
      <c r="H846" s="223"/>
      <c r="I846" s="114"/>
      <c r="J846" s="142"/>
      <c r="K846" s="142"/>
      <c r="L846" s="142"/>
      <c r="M846" s="142"/>
      <c r="N846" s="143"/>
      <c r="O846" s="143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  <c r="Z846" s="114"/>
      <c r="AA846" s="114"/>
      <c r="AB846" s="114"/>
    </row>
    <row r="847" spans="1:28" ht="15.75" customHeight="1" x14ac:dyDescent="0.3">
      <c r="A847" s="114"/>
      <c r="B847" s="114"/>
      <c r="C847" s="114"/>
      <c r="D847" s="114"/>
      <c r="E847" s="114"/>
      <c r="F847" s="114"/>
      <c r="G847" s="114"/>
      <c r="H847" s="223"/>
      <c r="I847" s="114"/>
      <c r="J847" s="142"/>
      <c r="K847" s="142"/>
      <c r="L847" s="142"/>
      <c r="M847" s="142"/>
      <c r="N847" s="143"/>
      <c r="O847" s="143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  <c r="Z847" s="114"/>
      <c r="AA847" s="114"/>
      <c r="AB847" s="114"/>
    </row>
    <row r="848" spans="1:28" ht="15.75" customHeight="1" x14ac:dyDescent="0.3">
      <c r="A848" s="114"/>
      <c r="B848" s="114"/>
      <c r="C848" s="114"/>
      <c r="D848" s="114"/>
      <c r="E848" s="114"/>
      <c r="F848" s="114"/>
      <c r="G848" s="114"/>
      <c r="H848" s="223"/>
      <c r="I848" s="114"/>
      <c r="J848" s="142"/>
      <c r="K848" s="142"/>
      <c r="L848" s="142"/>
      <c r="M848" s="142"/>
      <c r="N848" s="143"/>
      <c r="O848" s="143"/>
      <c r="P848" s="114"/>
      <c r="Q848" s="114"/>
      <c r="R848" s="114"/>
      <c r="S848" s="114"/>
      <c r="T848" s="114"/>
      <c r="U848" s="114"/>
      <c r="V848" s="114"/>
      <c r="W848" s="114"/>
      <c r="X848" s="114"/>
      <c r="Y848" s="114"/>
      <c r="Z848" s="114"/>
      <c r="AA848" s="114"/>
      <c r="AB848" s="114"/>
    </row>
    <row r="849" spans="1:28" ht="15.75" customHeight="1" x14ac:dyDescent="0.3">
      <c r="A849" s="114"/>
      <c r="B849" s="114"/>
      <c r="C849" s="114"/>
      <c r="D849" s="114"/>
      <c r="E849" s="114"/>
      <c r="F849" s="114"/>
      <c r="G849" s="114"/>
      <c r="H849" s="223"/>
      <c r="I849" s="114"/>
      <c r="J849" s="142"/>
      <c r="K849" s="142"/>
      <c r="L849" s="142"/>
      <c r="M849" s="142"/>
      <c r="N849" s="143"/>
      <c r="O849" s="143"/>
      <c r="P849" s="114"/>
      <c r="Q849" s="114"/>
      <c r="R849" s="114"/>
      <c r="S849" s="114"/>
      <c r="T849" s="114"/>
      <c r="U849" s="114"/>
      <c r="V849" s="114"/>
      <c r="W849" s="114"/>
      <c r="X849" s="114"/>
      <c r="Y849" s="114"/>
      <c r="Z849" s="114"/>
      <c r="AA849" s="114"/>
      <c r="AB849" s="114"/>
    </row>
    <row r="850" spans="1:28" ht="15.75" customHeight="1" x14ac:dyDescent="0.3">
      <c r="A850" s="114"/>
      <c r="B850" s="114"/>
      <c r="C850" s="114"/>
      <c r="D850" s="114"/>
      <c r="E850" s="114"/>
      <c r="F850" s="114"/>
      <c r="G850" s="114"/>
      <c r="H850" s="223"/>
      <c r="I850" s="114"/>
      <c r="J850" s="142"/>
      <c r="K850" s="142"/>
      <c r="L850" s="142"/>
      <c r="M850" s="142"/>
      <c r="N850" s="143"/>
      <c r="O850" s="143"/>
      <c r="P850" s="114"/>
      <c r="Q850" s="114"/>
      <c r="R850" s="114"/>
      <c r="S850" s="114"/>
      <c r="T850" s="114"/>
      <c r="U850" s="114"/>
      <c r="V850" s="114"/>
      <c r="W850" s="114"/>
      <c r="X850" s="114"/>
      <c r="Y850" s="114"/>
      <c r="Z850" s="114"/>
      <c r="AA850" s="114"/>
      <c r="AB850" s="114"/>
    </row>
    <row r="851" spans="1:28" ht="15.75" customHeight="1" x14ac:dyDescent="0.3">
      <c r="A851" s="114"/>
      <c r="B851" s="114"/>
      <c r="C851" s="114"/>
      <c r="D851" s="114"/>
      <c r="E851" s="114"/>
      <c r="F851" s="114"/>
      <c r="G851" s="114"/>
      <c r="H851" s="223"/>
      <c r="I851" s="114"/>
      <c r="J851" s="142"/>
      <c r="K851" s="142"/>
      <c r="L851" s="142"/>
      <c r="M851" s="142"/>
      <c r="N851" s="143"/>
      <c r="O851" s="143"/>
      <c r="P851" s="114"/>
      <c r="Q851" s="114"/>
      <c r="R851" s="114"/>
      <c r="S851" s="114"/>
      <c r="T851" s="114"/>
      <c r="U851" s="114"/>
      <c r="V851" s="114"/>
      <c r="W851" s="114"/>
      <c r="X851" s="114"/>
      <c r="Y851" s="114"/>
      <c r="Z851" s="114"/>
      <c r="AA851" s="114"/>
      <c r="AB851" s="114"/>
    </row>
    <row r="852" spans="1:28" ht="15.75" customHeight="1" x14ac:dyDescent="0.3">
      <c r="A852" s="114"/>
      <c r="B852" s="114"/>
      <c r="C852" s="114"/>
      <c r="D852" s="114"/>
      <c r="E852" s="114"/>
      <c r="F852" s="114"/>
      <c r="G852" s="114"/>
      <c r="H852" s="223"/>
      <c r="I852" s="114"/>
      <c r="J852" s="142"/>
      <c r="K852" s="142"/>
      <c r="L852" s="142"/>
      <c r="M852" s="142"/>
      <c r="N852" s="143"/>
      <c r="O852" s="143"/>
      <c r="P852" s="114"/>
      <c r="Q852" s="114"/>
      <c r="R852" s="114"/>
      <c r="S852" s="114"/>
      <c r="T852" s="114"/>
      <c r="U852" s="114"/>
      <c r="V852" s="114"/>
      <c r="W852" s="114"/>
      <c r="X852" s="114"/>
      <c r="Y852" s="114"/>
      <c r="Z852" s="114"/>
      <c r="AA852" s="114"/>
      <c r="AB852" s="114"/>
    </row>
    <row r="853" spans="1:28" ht="15.75" customHeight="1" x14ac:dyDescent="0.3">
      <c r="A853" s="114"/>
      <c r="B853" s="114"/>
      <c r="C853" s="114"/>
      <c r="D853" s="114"/>
      <c r="E853" s="114"/>
      <c r="F853" s="114"/>
      <c r="G853" s="114"/>
      <c r="H853" s="223"/>
      <c r="I853" s="114"/>
      <c r="J853" s="142"/>
      <c r="K853" s="142"/>
      <c r="L853" s="142"/>
      <c r="M853" s="142"/>
      <c r="N853" s="143"/>
      <c r="O853" s="143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  <c r="Z853" s="114"/>
      <c r="AA853" s="114"/>
      <c r="AB853" s="114"/>
    </row>
    <row r="854" spans="1:28" ht="15.75" customHeight="1" x14ac:dyDescent="0.3">
      <c r="A854" s="114"/>
      <c r="B854" s="114"/>
      <c r="C854" s="114"/>
      <c r="D854" s="114"/>
      <c r="E854" s="114"/>
      <c r="F854" s="114"/>
      <c r="G854" s="114"/>
      <c r="H854" s="223"/>
      <c r="I854" s="114"/>
      <c r="J854" s="142"/>
      <c r="K854" s="142"/>
      <c r="L854" s="142"/>
      <c r="M854" s="142"/>
      <c r="N854" s="143"/>
      <c r="O854" s="143"/>
      <c r="P854" s="114"/>
      <c r="Q854" s="114"/>
      <c r="R854" s="114"/>
      <c r="S854" s="114"/>
      <c r="T854" s="114"/>
      <c r="U854" s="114"/>
      <c r="V854" s="114"/>
      <c r="W854" s="114"/>
      <c r="X854" s="114"/>
      <c r="Y854" s="114"/>
      <c r="Z854" s="114"/>
      <c r="AA854" s="114"/>
      <c r="AB854" s="114"/>
    </row>
    <row r="855" spans="1:28" ht="15.75" customHeight="1" x14ac:dyDescent="0.3">
      <c r="A855" s="114"/>
      <c r="B855" s="114"/>
      <c r="C855" s="114"/>
      <c r="D855" s="114"/>
      <c r="E855" s="114"/>
      <c r="F855" s="114"/>
      <c r="G855" s="114"/>
      <c r="H855" s="223"/>
      <c r="I855" s="114"/>
      <c r="J855" s="142"/>
      <c r="K855" s="142"/>
      <c r="L855" s="142"/>
      <c r="M855" s="142"/>
      <c r="N855" s="143"/>
      <c r="O855" s="143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  <c r="Z855" s="114"/>
      <c r="AA855" s="114"/>
      <c r="AB855" s="114"/>
    </row>
    <row r="856" spans="1:28" ht="15.75" customHeight="1" x14ac:dyDescent="0.3">
      <c r="A856" s="114"/>
      <c r="B856" s="114"/>
      <c r="C856" s="114"/>
      <c r="D856" s="114"/>
      <c r="E856" s="114"/>
      <c r="F856" s="114"/>
      <c r="G856" s="114"/>
      <c r="H856" s="223"/>
      <c r="I856" s="114"/>
      <c r="J856" s="142"/>
      <c r="K856" s="142"/>
      <c r="L856" s="142"/>
      <c r="M856" s="142"/>
      <c r="N856" s="143"/>
      <c r="O856" s="143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  <c r="Z856" s="114"/>
      <c r="AA856" s="114"/>
      <c r="AB856" s="114"/>
    </row>
    <row r="857" spans="1:28" ht="15.75" customHeight="1" x14ac:dyDescent="0.3">
      <c r="A857" s="114"/>
      <c r="B857" s="114"/>
      <c r="C857" s="114"/>
      <c r="D857" s="114"/>
      <c r="E857" s="114"/>
      <c r="F857" s="114"/>
      <c r="G857" s="114"/>
      <c r="H857" s="223"/>
      <c r="I857" s="114"/>
      <c r="J857" s="142"/>
      <c r="K857" s="142"/>
      <c r="L857" s="142"/>
      <c r="M857" s="142"/>
      <c r="N857" s="143"/>
      <c r="O857" s="143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  <c r="Z857" s="114"/>
      <c r="AA857" s="114"/>
      <c r="AB857" s="114"/>
    </row>
    <row r="858" spans="1:28" ht="15.75" customHeight="1" x14ac:dyDescent="0.3">
      <c r="A858" s="114"/>
      <c r="B858" s="114"/>
      <c r="C858" s="114"/>
      <c r="D858" s="114"/>
      <c r="E858" s="114"/>
      <c r="F858" s="114"/>
      <c r="G858" s="114"/>
      <c r="H858" s="223"/>
      <c r="I858" s="114"/>
      <c r="J858" s="142"/>
      <c r="K858" s="142"/>
      <c r="L858" s="142"/>
      <c r="M858" s="142"/>
      <c r="N858" s="143"/>
      <c r="O858" s="143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  <c r="Z858" s="114"/>
      <c r="AA858" s="114"/>
      <c r="AB858" s="114"/>
    </row>
    <row r="859" spans="1:28" ht="15.75" customHeight="1" x14ac:dyDescent="0.3">
      <c r="A859" s="114"/>
      <c r="B859" s="114"/>
      <c r="C859" s="114"/>
      <c r="D859" s="114"/>
      <c r="E859" s="114"/>
      <c r="F859" s="114"/>
      <c r="G859" s="114"/>
      <c r="H859" s="223"/>
      <c r="I859" s="114"/>
      <c r="J859" s="142"/>
      <c r="K859" s="142"/>
      <c r="L859" s="142"/>
      <c r="M859" s="142"/>
      <c r="N859" s="143"/>
      <c r="O859" s="143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  <c r="Z859" s="114"/>
      <c r="AA859" s="114"/>
      <c r="AB859" s="114"/>
    </row>
    <row r="860" spans="1:28" ht="15.75" customHeight="1" x14ac:dyDescent="0.3">
      <c r="A860" s="114"/>
      <c r="B860" s="114"/>
      <c r="C860" s="114"/>
      <c r="D860" s="114"/>
      <c r="E860" s="114"/>
      <c r="F860" s="114"/>
      <c r="G860" s="114"/>
      <c r="H860" s="223"/>
      <c r="I860" s="114"/>
      <c r="J860" s="142"/>
      <c r="K860" s="142"/>
      <c r="L860" s="142"/>
      <c r="M860" s="142"/>
      <c r="N860" s="143"/>
      <c r="O860" s="143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  <c r="Z860" s="114"/>
      <c r="AA860" s="114"/>
      <c r="AB860" s="114"/>
    </row>
    <row r="861" spans="1:28" ht="15.75" customHeight="1" x14ac:dyDescent="0.3">
      <c r="A861" s="114"/>
      <c r="B861" s="114"/>
      <c r="C861" s="114"/>
      <c r="D861" s="114"/>
      <c r="E861" s="114"/>
      <c r="F861" s="114"/>
      <c r="G861" s="114"/>
      <c r="H861" s="223"/>
      <c r="I861" s="114"/>
      <c r="J861" s="142"/>
      <c r="K861" s="142"/>
      <c r="L861" s="142"/>
      <c r="M861" s="142"/>
      <c r="N861" s="143"/>
      <c r="O861" s="143"/>
      <c r="P861" s="114"/>
      <c r="Q861" s="114"/>
      <c r="R861" s="114"/>
      <c r="S861" s="114"/>
      <c r="T861" s="114"/>
      <c r="U861" s="114"/>
      <c r="V861" s="114"/>
      <c r="W861" s="114"/>
      <c r="X861" s="114"/>
      <c r="Y861" s="114"/>
      <c r="Z861" s="114"/>
      <c r="AA861" s="114"/>
      <c r="AB861" s="114"/>
    </row>
    <row r="862" spans="1:28" ht="15.75" customHeight="1" x14ac:dyDescent="0.3">
      <c r="A862" s="114"/>
      <c r="B862" s="114"/>
      <c r="C862" s="114"/>
      <c r="D862" s="114"/>
      <c r="E862" s="114"/>
      <c r="F862" s="114"/>
      <c r="G862" s="114"/>
      <c r="H862" s="223"/>
      <c r="I862" s="114"/>
      <c r="J862" s="142"/>
      <c r="K862" s="142"/>
      <c r="L862" s="142"/>
      <c r="M862" s="142"/>
      <c r="N862" s="143"/>
      <c r="O862" s="143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  <c r="Z862" s="114"/>
      <c r="AA862" s="114"/>
      <c r="AB862" s="114"/>
    </row>
    <row r="863" spans="1:28" ht="15.75" customHeight="1" x14ac:dyDescent="0.3">
      <c r="A863" s="114"/>
      <c r="B863" s="114"/>
      <c r="C863" s="114"/>
      <c r="D863" s="114"/>
      <c r="E863" s="114"/>
      <c r="F863" s="114"/>
      <c r="G863" s="114"/>
      <c r="H863" s="223"/>
      <c r="I863" s="114"/>
      <c r="J863" s="142"/>
      <c r="K863" s="142"/>
      <c r="L863" s="142"/>
      <c r="M863" s="142"/>
      <c r="N863" s="143"/>
      <c r="O863" s="143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  <c r="Z863" s="114"/>
      <c r="AA863" s="114"/>
      <c r="AB863" s="114"/>
    </row>
    <row r="864" spans="1:28" ht="15.75" customHeight="1" x14ac:dyDescent="0.3">
      <c r="A864" s="114"/>
      <c r="B864" s="114"/>
      <c r="C864" s="114"/>
      <c r="D864" s="114"/>
      <c r="E864" s="114"/>
      <c r="F864" s="114"/>
      <c r="G864" s="114"/>
      <c r="H864" s="223"/>
      <c r="I864" s="114"/>
      <c r="J864" s="142"/>
      <c r="K864" s="142"/>
      <c r="L864" s="142"/>
      <c r="M864" s="142"/>
      <c r="N864" s="143"/>
      <c r="O864" s="143"/>
      <c r="P864" s="114"/>
      <c r="Q864" s="114"/>
      <c r="R864" s="114"/>
      <c r="S864" s="114"/>
      <c r="T864" s="114"/>
      <c r="U864" s="114"/>
      <c r="V864" s="114"/>
      <c r="W864" s="114"/>
      <c r="X864" s="114"/>
      <c r="Y864" s="114"/>
      <c r="Z864" s="114"/>
      <c r="AA864" s="114"/>
      <c r="AB864" s="114"/>
    </row>
    <row r="865" spans="1:28" ht="15.75" customHeight="1" x14ac:dyDescent="0.3">
      <c r="A865" s="114"/>
      <c r="B865" s="114"/>
      <c r="C865" s="114"/>
      <c r="D865" s="114"/>
      <c r="E865" s="114"/>
      <c r="F865" s="114"/>
      <c r="G865" s="114"/>
      <c r="H865" s="223"/>
      <c r="I865" s="114"/>
      <c r="J865" s="142"/>
      <c r="K865" s="142"/>
      <c r="L865" s="142"/>
      <c r="M865" s="142"/>
      <c r="N865" s="143"/>
      <c r="O865" s="143"/>
      <c r="P865" s="114"/>
      <c r="Q865" s="114"/>
      <c r="R865" s="114"/>
      <c r="S865" s="114"/>
      <c r="T865" s="114"/>
      <c r="U865" s="114"/>
      <c r="V865" s="114"/>
      <c r="W865" s="114"/>
      <c r="X865" s="114"/>
      <c r="Y865" s="114"/>
      <c r="Z865" s="114"/>
      <c r="AA865" s="114"/>
      <c r="AB865" s="114"/>
    </row>
    <row r="866" spans="1:28" ht="15.75" customHeight="1" x14ac:dyDescent="0.3">
      <c r="A866" s="114"/>
      <c r="B866" s="114"/>
      <c r="C866" s="114"/>
      <c r="D866" s="114"/>
      <c r="E866" s="114"/>
      <c r="F866" s="114"/>
      <c r="G866" s="114"/>
      <c r="H866" s="223"/>
      <c r="I866" s="114"/>
      <c r="J866" s="142"/>
      <c r="K866" s="142"/>
      <c r="L866" s="142"/>
      <c r="M866" s="142"/>
      <c r="N866" s="143"/>
      <c r="O866" s="143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  <c r="Z866" s="114"/>
      <c r="AA866" s="114"/>
      <c r="AB866" s="114"/>
    </row>
    <row r="867" spans="1:28" ht="15.75" customHeight="1" x14ac:dyDescent="0.3">
      <c r="A867" s="114"/>
      <c r="B867" s="114"/>
      <c r="C867" s="114"/>
      <c r="D867" s="114"/>
      <c r="E867" s="114"/>
      <c r="F867" s="114"/>
      <c r="G867" s="114"/>
      <c r="H867" s="223"/>
      <c r="I867" s="114"/>
      <c r="J867" s="142"/>
      <c r="K867" s="142"/>
      <c r="L867" s="142"/>
      <c r="M867" s="142"/>
      <c r="N867" s="143"/>
      <c r="O867" s="143"/>
      <c r="P867" s="114"/>
      <c r="Q867" s="114"/>
      <c r="R867" s="114"/>
      <c r="S867" s="114"/>
      <c r="T867" s="114"/>
      <c r="U867" s="114"/>
      <c r="V867" s="114"/>
      <c r="W867" s="114"/>
      <c r="X867" s="114"/>
      <c r="Y867" s="114"/>
      <c r="Z867" s="114"/>
      <c r="AA867" s="114"/>
      <c r="AB867" s="114"/>
    </row>
    <row r="868" spans="1:28" ht="15.75" customHeight="1" x14ac:dyDescent="0.3">
      <c r="A868" s="114"/>
      <c r="B868" s="114"/>
      <c r="C868" s="114"/>
      <c r="D868" s="114"/>
      <c r="E868" s="114"/>
      <c r="F868" s="114"/>
      <c r="G868" s="114"/>
      <c r="H868" s="223"/>
      <c r="I868" s="114"/>
      <c r="J868" s="142"/>
      <c r="K868" s="142"/>
      <c r="L868" s="142"/>
      <c r="M868" s="142"/>
      <c r="N868" s="143"/>
      <c r="O868" s="143"/>
      <c r="P868" s="114"/>
      <c r="Q868" s="114"/>
      <c r="R868" s="114"/>
      <c r="S868" s="114"/>
      <c r="T868" s="114"/>
      <c r="U868" s="114"/>
      <c r="V868" s="114"/>
      <c r="W868" s="114"/>
      <c r="X868" s="114"/>
      <c r="Y868" s="114"/>
      <c r="Z868" s="114"/>
      <c r="AA868" s="114"/>
      <c r="AB868" s="114"/>
    </row>
    <row r="869" spans="1:28" ht="15.75" customHeight="1" x14ac:dyDescent="0.3">
      <c r="A869" s="114"/>
      <c r="B869" s="114"/>
      <c r="C869" s="114"/>
      <c r="D869" s="114"/>
      <c r="E869" s="114"/>
      <c r="F869" s="114"/>
      <c r="G869" s="114"/>
      <c r="H869" s="223"/>
      <c r="I869" s="114"/>
      <c r="J869" s="142"/>
      <c r="K869" s="142"/>
      <c r="L869" s="142"/>
      <c r="M869" s="142"/>
      <c r="N869" s="143"/>
      <c r="O869" s="143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  <c r="Z869" s="114"/>
      <c r="AA869" s="114"/>
      <c r="AB869" s="114"/>
    </row>
    <row r="870" spans="1:28" ht="15.75" customHeight="1" x14ac:dyDescent="0.3">
      <c r="A870" s="114"/>
      <c r="B870" s="114"/>
      <c r="C870" s="114"/>
      <c r="D870" s="114"/>
      <c r="E870" s="114"/>
      <c r="F870" s="114"/>
      <c r="G870" s="114"/>
      <c r="H870" s="223"/>
      <c r="I870" s="114"/>
      <c r="J870" s="142"/>
      <c r="K870" s="142"/>
      <c r="L870" s="142"/>
      <c r="M870" s="142"/>
      <c r="N870" s="143"/>
      <c r="O870" s="143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  <c r="Z870" s="114"/>
      <c r="AA870" s="114"/>
      <c r="AB870" s="114"/>
    </row>
    <row r="871" spans="1:28" ht="15.75" customHeight="1" x14ac:dyDescent="0.3">
      <c r="A871" s="114"/>
      <c r="B871" s="114"/>
      <c r="C871" s="114"/>
      <c r="D871" s="114"/>
      <c r="E871" s="114"/>
      <c r="F871" s="114"/>
      <c r="G871" s="114"/>
      <c r="H871" s="223"/>
      <c r="I871" s="114"/>
      <c r="J871" s="142"/>
      <c r="K871" s="142"/>
      <c r="L871" s="142"/>
      <c r="M871" s="142"/>
      <c r="N871" s="143"/>
      <c r="O871" s="143"/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  <c r="Z871" s="114"/>
      <c r="AA871" s="114"/>
      <c r="AB871" s="114"/>
    </row>
    <row r="872" spans="1:28" ht="15.75" customHeight="1" x14ac:dyDescent="0.3">
      <c r="A872" s="114"/>
      <c r="B872" s="114"/>
      <c r="C872" s="114"/>
      <c r="D872" s="114"/>
      <c r="E872" s="114"/>
      <c r="F872" s="114"/>
      <c r="G872" s="114"/>
      <c r="H872" s="223"/>
      <c r="I872" s="114"/>
      <c r="J872" s="142"/>
      <c r="K872" s="142"/>
      <c r="L872" s="142"/>
      <c r="M872" s="142"/>
      <c r="N872" s="143"/>
      <c r="O872" s="143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  <c r="Z872" s="114"/>
      <c r="AA872" s="114"/>
      <c r="AB872" s="114"/>
    </row>
    <row r="873" spans="1:28" ht="15.75" customHeight="1" x14ac:dyDescent="0.3">
      <c r="A873" s="114"/>
      <c r="B873" s="114"/>
      <c r="C873" s="114"/>
      <c r="D873" s="114"/>
      <c r="E873" s="114"/>
      <c r="F873" s="114"/>
      <c r="G873" s="114"/>
      <c r="H873" s="223"/>
      <c r="I873" s="114"/>
      <c r="J873" s="142"/>
      <c r="K873" s="142"/>
      <c r="L873" s="142"/>
      <c r="M873" s="142"/>
      <c r="N873" s="143"/>
      <c r="O873" s="143"/>
      <c r="P873" s="114"/>
      <c r="Q873" s="114"/>
      <c r="R873" s="114"/>
      <c r="S873" s="114"/>
      <c r="T873" s="114"/>
      <c r="U873" s="114"/>
      <c r="V873" s="114"/>
      <c r="W873" s="114"/>
      <c r="X873" s="114"/>
      <c r="Y873" s="114"/>
      <c r="Z873" s="114"/>
      <c r="AA873" s="114"/>
      <c r="AB873" s="114"/>
    </row>
    <row r="874" spans="1:28" ht="15.75" customHeight="1" x14ac:dyDescent="0.3">
      <c r="A874" s="114"/>
      <c r="B874" s="114"/>
      <c r="C874" s="114"/>
      <c r="D874" s="114"/>
      <c r="E874" s="114"/>
      <c r="F874" s="114"/>
      <c r="G874" s="114"/>
      <c r="H874" s="223"/>
      <c r="I874" s="114"/>
      <c r="J874" s="142"/>
      <c r="K874" s="142"/>
      <c r="L874" s="142"/>
      <c r="M874" s="142"/>
      <c r="N874" s="143"/>
      <c r="O874" s="143"/>
      <c r="P874" s="114"/>
      <c r="Q874" s="114"/>
      <c r="R874" s="114"/>
      <c r="S874" s="114"/>
      <c r="T874" s="114"/>
      <c r="U874" s="114"/>
      <c r="V874" s="114"/>
      <c r="W874" s="114"/>
      <c r="X874" s="114"/>
      <c r="Y874" s="114"/>
      <c r="Z874" s="114"/>
      <c r="AA874" s="114"/>
      <c r="AB874" s="114"/>
    </row>
    <row r="875" spans="1:28" ht="15.75" customHeight="1" x14ac:dyDescent="0.3">
      <c r="A875" s="114"/>
      <c r="B875" s="114"/>
      <c r="C875" s="114"/>
      <c r="D875" s="114"/>
      <c r="E875" s="114"/>
      <c r="F875" s="114"/>
      <c r="G875" s="114"/>
      <c r="H875" s="223"/>
      <c r="I875" s="114"/>
      <c r="J875" s="142"/>
      <c r="K875" s="142"/>
      <c r="L875" s="142"/>
      <c r="M875" s="142"/>
      <c r="N875" s="143"/>
      <c r="O875" s="143"/>
      <c r="P875" s="114"/>
      <c r="Q875" s="114"/>
      <c r="R875" s="114"/>
      <c r="S875" s="114"/>
      <c r="T875" s="114"/>
      <c r="U875" s="114"/>
      <c r="V875" s="114"/>
      <c r="W875" s="114"/>
      <c r="X875" s="114"/>
      <c r="Y875" s="114"/>
      <c r="Z875" s="114"/>
      <c r="AA875" s="114"/>
      <c r="AB875" s="114"/>
    </row>
    <row r="876" spans="1:28" ht="15.75" customHeight="1" x14ac:dyDescent="0.3">
      <c r="A876" s="114"/>
      <c r="B876" s="114"/>
      <c r="C876" s="114"/>
      <c r="D876" s="114"/>
      <c r="E876" s="114"/>
      <c r="F876" s="114"/>
      <c r="G876" s="114"/>
      <c r="H876" s="223"/>
      <c r="I876" s="114"/>
      <c r="J876" s="142"/>
      <c r="K876" s="142"/>
      <c r="L876" s="142"/>
      <c r="M876" s="142"/>
      <c r="N876" s="143"/>
      <c r="O876" s="143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  <c r="Z876" s="114"/>
      <c r="AA876" s="114"/>
      <c r="AB876" s="114"/>
    </row>
    <row r="877" spans="1:28" ht="15.75" customHeight="1" x14ac:dyDescent="0.3">
      <c r="A877" s="114"/>
      <c r="B877" s="114"/>
      <c r="C877" s="114"/>
      <c r="D877" s="114"/>
      <c r="E877" s="114"/>
      <c r="F877" s="114"/>
      <c r="G877" s="114"/>
      <c r="H877" s="223"/>
      <c r="I877" s="114"/>
      <c r="J877" s="142"/>
      <c r="K877" s="142"/>
      <c r="L877" s="142"/>
      <c r="M877" s="142"/>
      <c r="N877" s="143"/>
      <c r="O877" s="143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  <c r="Z877" s="114"/>
      <c r="AA877" s="114"/>
      <c r="AB877" s="114"/>
    </row>
    <row r="878" spans="1:28" ht="15.75" customHeight="1" x14ac:dyDescent="0.3">
      <c r="A878" s="114"/>
      <c r="B878" s="114"/>
      <c r="C878" s="114"/>
      <c r="D878" s="114"/>
      <c r="E878" s="114"/>
      <c r="F878" s="114"/>
      <c r="G878" s="114"/>
      <c r="H878" s="223"/>
      <c r="I878" s="114"/>
      <c r="J878" s="142"/>
      <c r="K878" s="142"/>
      <c r="L878" s="142"/>
      <c r="M878" s="142"/>
      <c r="N878" s="143"/>
      <c r="O878" s="143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  <c r="Z878" s="114"/>
      <c r="AA878" s="114"/>
      <c r="AB878" s="114"/>
    </row>
    <row r="879" spans="1:28" ht="15.75" customHeight="1" x14ac:dyDescent="0.3">
      <c r="A879" s="114"/>
      <c r="B879" s="114"/>
      <c r="C879" s="114"/>
      <c r="D879" s="114"/>
      <c r="E879" s="114"/>
      <c r="F879" s="114"/>
      <c r="G879" s="114"/>
      <c r="H879" s="223"/>
      <c r="I879" s="114"/>
      <c r="J879" s="142"/>
      <c r="K879" s="142"/>
      <c r="L879" s="142"/>
      <c r="M879" s="142"/>
      <c r="N879" s="143"/>
      <c r="O879" s="143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  <c r="Z879" s="114"/>
      <c r="AA879" s="114"/>
      <c r="AB879" s="114"/>
    </row>
    <row r="880" spans="1:28" ht="15.75" customHeight="1" x14ac:dyDescent="0.3">
      <c r="A880" s="114"/>
      <c r="B880" s="114"/>
      <c r="C880" s="114"/>
      <c r="D880" s="114"/>
      <c r="E880" s="114"/>
      <c r="F880" s="114"/>
      <c r="G880" s="114"/>
      <c r="H880" s="223"/>
      <c r="I880" s="114"/>
      <c r="J880" s="142"/>
      <c r="K880" s="142"/>
      <c r="L880" s="142"/>
      <c r="M880" s="142"/>
      <c r="N880" s="143"/>
      <c r="O880" s="143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  <c r="Z880" s="114"/>
      <c r="AA880" s="114"/>
      <c r="AB880" s="114"/>
    </row>
    <row r="881" spans="1:28" ht="15.75" customHeight="1" x14ac:dyDescent="0.3">
      <c r="A881" s="114"/>
      <c r="B881" s="114"/>
      <c r="C881" s="114"/>
      <c r="D881" s="114"/>
      <c r="E881" s="114"/>
      <c r="F881" s="114"/>
      <c r="G881" s="114"/>
      <c r="H881" s="223"/>
      <c r="I881" s="114"/>
      <c r="J881" s="142"/>
      <c r="K881" s="142"/>
      <c r="L881" s="142"/>
      <c r="M881" s="142"/>
      <c r="N881" s="143"/>
      <c r="O881" s="143"/>
      <c r="P881" s="114"/>
      <c r="Q881" s="114"/>
      <c r="R881" s="114"/>
      <c r="S881" s="114"/>
      <c r="T881" s="114"/>
      <c r="U881" s="114"/>
      <c r="V881" s="114"/>
      <c r="W881" s="114"/>
      <c r="X881" s="114"/>
      <c r="Y881" s="114"/>
      <c r="Z881" s="114"/>
      <c r="AA881" s="114"/>
      <c r="AB881" s="114"/>
    </row>
    <row r="882" spans="1:28" ht="15.75" customHeight="1" x14ac:dyDescent="0.3">
      <c r="A882" s="114"/>
      <c r="B882" s="114"/>
      <c r="C882" s="114"/>
      <c r="D882" s="114"/>
      <c r="E882" s="114"/>
      <c r="F882" s="114"/>
      <c r="G882" s="114"/>
      <c r="H882" s="223"/>
      <c r="I882" s="114"/>
      <c r="J882" s="142"/>
      <c r="K882" s="142"/>
      <c r="L882" s="142"/>
      <c r="M882" s="142"/>
      <c r="N882" s="143"/>
      <c r="O882" s="143"/>
      <c r="P882" s="114"/>
      <c r="Q882" s="114"/>
      <c r="R882" s="114"/>
      <c r="S882" s="114"/>
      <c r="T882" s="114"/>
      <c r="U882" s="114"/>
      <c r="V882" s="114"/>
      <c r="W882" s="114"/>
      <c r="X882" s="114"/>
      <c r="Y882" s="114"/>
      <c r="Z882" s="114"/>
      <c r="AA882" s="114"/>
      <c r="AB882" s="114"/>
    </row>
    <row r="883" spans="1:28" ht="15.75" customHeight="1" x14ac:dyDescent="0.3">
      <c r="A883" s="114"/>
      <c r="B883" s="114"/>
      <c r="C883" s="114"/>
      <c r="D883" s="114"/>
      <c r="E883" s="114"/>
      <c r="F883" s="114"/>
      <c r="G883" s="114"/>
      <c r="H883" s="223"/>
      <c r="I883" s="114"/>
      <c r="J883" s="142"/>
      <c r="K883" s="142"/>
      <c r="L883" s="142"/>
      <c r="M883" s="142"/>
      <c r="N883" s="143"/>
      <c r="O883" s="143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  <c r="Z883" s="114"/>
      <c r="AA883" s="114"/>
      <c r="AB883" s="114"/>
    </row>
    <row r="884" spans="1:28" ht="15.75" customHeight="1" x14ac:dyDescent="0.3">
      <c r="A884" s="114"/>
      <c r="B884" s="114"/>
      <c r="C884" s="114"/>
      <c r="D884" s="114"/>
      <c r="E884" s="114"/>
      <c r="F884" s="114"/>
      <c r="G884" s="114"/>
      <c r="H884" s="223"/>
      <c r="I884" s="114"/>
      <c r="J884" s="142"/>
      <c r="K884" s="142"/>
      <c r="L884" s="142"/>
      <c r="M884" s="142"/>
      <c r="N884" s="143"/>
      <c r="O884" s="143"/>
      <c r="P884" s="114"/>
      <c r="Q884" s="114"/>
      <c r="R884" s="114"/>
      <c r="S884" s="114"/>
      <c r="T884" s="114"/>
      <c r="U884" s="114"/>
      <c r="V884" s="114"/>
      <c r="W884" s="114"/>
      <c r="X884" s="114"/>
      <c r="Y884" s="114"/>
      <c r="Z884" s="114"/>
      <c r="AA884" s="114"/>
      <c r="AB884" s="114"/>
    </row>
    <row r="885" spans="1:28" ht="15.75" customHeight="1" x14ac:dyDescent="0.3">
      <c r="A885" s="114"/>
      <c r="B885" s="114"/>
      <c r="C885" s="114"/>
      <c r="D885" s="114"/>
      <c r="E885" s="114"/>
      <c r="F885" s="114"/>
      <c r="G885" s="114"/>
      <c r="H885" s="223"/>
      <c r="I885" s="114"/>
      <c r="J885" s="142"/>
      <c r="K885" s="142"/>
      <c r="L885" s="142"/>
      <c r="M885" s="142"/>
      <c r="N885" s="143"/>
      <c r="O885" s="143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  <c r="Z885" s="114"/>
      <c r="AA885" s="114"/>
      <c r="AB885" s="114"/>
    </row>
    <row r="886" spans="1:28" ht="15.75" customHeight="1" x14ac:dyDescent="0.3">
      <c r="A886" s="114"/>
      <c r="B886" s="114"/>
      <c r="C886" s="114"/>
      <c r="D886" s="114"/>
      <c r="E886" s="114"/>
      <c r="F886" s="114"/>
      <c r="G886" s="114"/>
      <c r="H886" s="223"/>
      <c r="I886" s="114"/>
      <c r="J886" s="142"/>
      <c r="K886" s="142"/>
      <c r="L886" s="142"/>
      <c r="M886" s="142"/>
      <c r="N886" s="143"/>
      <c r="O886" s="143"/>
      <c r="P886" s="114"/>
      <c r="Q886" s="114"/>
      <c r="R886" s="114"/>
      <c r="S886" s="114"/>
      <c r="T886" s="114"/>
      <c r="U886" s="114"/>
      <c r="V886" s="114"/>
      <c r="W886" s="114"/>
      <c r="X886" s="114"/>
      <c r="Y886" s="114"/>
      <c r="Z886" s="114"/>
      <c r="AA886" s="114"/>
      <c r="AB886" s="114"/>
    </row>
    <row r="887" spans="1:28" ht="15.75" customHeight="1" x14ac:dyDescent="0.3">
      <c r="A887" s="114"/>
      <c r="B887" s="114"/>
      <c r="C887" s="114"/>
      <c r="D887" s="114"/>
      <c r="E887" s="114"/>
      <c r="F887" s="114"/>
      <c r="G887" s="114"/>
      <c r="H887" s="223"/>
      <c r="I887" s="114"/>
      <c r="J887" s="142"/>
      <c r="K887" s="142"/>
      <c r="L887" s="142"/>
      <c r="M887" s="142"/>
      <c r="N887" s="143"/>
      <c r="O887" s="143"/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  <c r="Z887" s="114"/>
      <c r="AA887" s="114"/>
      <c r="AB887" s="114"/>
    </row>
    <row r="888" spans="1:28" ht="15.75" customHeight="1" x14ac:dyDescent="0.3">
      <c r="A888" s="114"/>
      <c r="B888" s="114"/>
      <c r="C888" s="114"/>
      <c r="D888" s="114"/>
      <c r="E888" s="114"/>
      <c r="F888" s="114"/>
      <c r="G888" s="114"/>
      <c r="H888" s="223"/>
      <c r="I888" s="114"/>
      <c r="J888" s="142"/>
      <c r="K888" s="142"/>
      <c r="L888" s="142"/>
      <c r="M888" s="142"/>
      <c r="N888" s="143"/>
      <c r="O888" s="143"/>
      <c r="P888" s="114"/>
      <c r="Q888" s="114"/>
      <c r="R888" s="114"/>
      <c r="S888" s="114"/>
      <c r="T888" s="114"/>
      <c r="U888" s="114"/>
      <c r="V888" s="114"/>
      <c r="W888" s="114"/>
      <c r="X888" s="114"/>
      <c r="Y888" s="114"/>
      <c r="Z888" s="114"/>
      <c r="AA888" s="114"/>
      <c r="AB888" s="114"/>
    </row>
    <row r="889" spans="1:28" ht="15.75" customHeight="1" x14ac:dyDescent="0.3">
      <c r="A889" s="114"/>
      <c r="B889" s="114"/>
      <c r="C889" s="114"/>
      <c r="D889" s="114"/>
      <c r="E889" s="114"/>
      <c r="F889" s="114"/>
      <c r="G889" s="114"/>
      <c r="H889" s="223"/>
      <c r="I889" s="114"/>
      <c r="J889" s="142"/>
      <c r="K889" s="142"/>
      <c r="L889" s="142"/>
      <c r="M889" s="142"/>
      <c r="N889" s="143"/>
      <c r="O889" s="143"/>
      <c r="P889" s="114"/>
      <c r="Q889" s="114"/>
      <c r="R889" s="114"/>
      <c r="S889" s="114"/>
      <c r="T889" s="114"/>
      <c r="U889" s="114"/>
      <c r="V889" s="114"/>
      <c r="W889" s="114"/>
      <c r="X889" s="114"/>
      <c r="Y889" s="114"/>
      <c r="Z889" s="114"/>
      <c r="AA889" s="114"/>
      <c r="AB889" s="114"/>
    </row>
    <row r="890" spans="1:28" ht="15.75" customHeight="1" x14ac:dyDescent="0.3">
      <c r="A890" s="114"/>
      <c r="B890" s="114"/>
      <c r="C890" s="114"/>
      <c r="D890" s="114"/>
      <c r="E890" s="114"/>
      <c r="F890" s="114"/>
      <c r="G890" s="114"/>
      <c r="H890" s="223"/>
      <c r="I890" s="114"/>
      <c r="J890" s="142"/>
      <c r="K890" s="142"/>
      <c r="L890" s="142"/>
      <c r="M890" s="142"/>
      <c r="N890" s="143"/>
      <c r="O890" s="143"/>
      <c r="P890" s="114"/>
      <c r="Q890" s="114"/>
      <c r="R890" s="114"/>
      <c r="S890" s="114"/>
      <c r="T890" s="114"/>
      <c r="U890" s="114"/>
      <c r="V890" s="114"/>
      <c r="W890" s="114"/>
      <c r="X890" s="114"/>
      <c r="Y890" s="114"/>
      <c r="Z890" s="114"/>
      <c r="AA890" s="114"/>
      <c r="AB890" s="114"/>
    </row>
    <row r="891" spans="1:28" ht="15.75" customHeight="1" x14ac:dyDescent="0.3">
      <c r="A891" s="114"/>
      <c r="B891" s="114"/>
      <c r="C891" s="114"/>
      <c r="D891" s="114"/>
      <c r="E891" s="114"/>
      <c r="F891" s="114"/>
      <c r="G891" s="114"/>
      <c r="H891" s="223"/>
      <c r="I891" s="114"/>
      <c r="J891" s="142"/>
      <c r="K891" s="142"/>
      <c r="L891" s="142"/>
      <c r="M891" s="142"/>
      <c r="N891" s="143"/>
      <c r="O891" s="143"/>
      <c r="P891" s="114"/>
      <c r="Q891" s="114"/>
      <c r="R891" s="114"/>
      <c r="S891" s="114"/>
      <c r="T891" s="114"/>
      <c r="U891" s="114"/>
      <c r="V891" s="114"/>
      <c r="W891" s="114"/>
      <c r="X891" s="114"/>
      <c r="Y891" s="114"/>
      <c r="Z891" s="114"/>
      <c r="AA891" s="114"/>
      <c r="AB891" s="114"/>
    </row>
    <row r="892" spans="1:28" ht="15.75" customHeight="1" x14ac:dyDescent="0.3">
      <c r="A892" s="114"/>
      <c r="B892" s="114"/>
      <c r="C892" s="114"/>
      <c r="D892" s="114"/>
      <c r="E892" s="114"/>
      <c r="F892" s="114"/>
      <c r="G892" s="114"/>
      <c r="H892" s="223"/>
      <c r="I892" s="114"/>
      <c r="J892" s="142"/>
      <c r="K892" s="142"/>
      <c r="L892" s="142"/>
      <c r="M892" s="142"/>
      <c r="N892" s="143"/>
      <c r="O892" s="143"/>
      <c r="P892" s="114"/>
      <c r="Q892" s="114"/>
      <c r="R892" s="114"/>
      <c r="S892" s="114"/>
      <c r="T892" s="114"/>
      <c r="U892" s="114"/>
      <c r="V892" s="114"/>
      <c r="W892" s="114"/>
      <c r="X892" s="114"/>
      <c r="Y892" s="114"/>
      <c r="Z892" s="114"/>
      <c r="AA892" s="114"/>
      <c r="AB892" s="114"/>
    </row>
    <row r="893" spans="1:28" ht="15.75" customHeight="1" x14ac:dyDescent="0.3">
      <c r="A893" s="114"/>
      <c r="B893" s="114"/>
      <c r="C893" s="114"/>
      <c r="D893" s="114"/>
      <c r="E893" s="114"/>
      <c r="F893" s="114"/>
      <c r="G893" s="114"/>
      <c r="H893" s="223"/>
      <c r="I893" s="114"/>
      <c r="J893" s="142"/>
      <c r="K893" s="142"/>
      <c r="L893" s="142"/>
      <c r="M893" s="142"/>
      <c r="N893" s="143"/>
      <c r="O893" s="143"/>
      <c r="P893" s="114"/>
      <c r="Q893" s="114"/>
      <c r="R893" s="114"/>
      <c r="S893" s="114"/>
      <c r="T893" s="114"/>
      <c r="U893" s="114"/>
      <c r="V893" s="114"/>
      <c r="W893" s="114"/>
      <c r="X893" s="114"/>
      <c r="Y893" s="114"/>
      <c r="Z893" s="114"/>
      <c r="AA893" s="114"/>
      <c r="AB893" s="114"/>
    </row>
    <row r="894" spans="1:28" ht="15.75" customHeight="1" x14ac:dyDescent="0.3">
      <c r="A894" s="114"/>
      <c r="B894" s="114"/>
      <c r="C894" s="114"/>
      <c r="D894" s="114"/>
      <c r="E894" s="114"/>
      <c r="F894" s="114"/>
      <c r="G894" s="114"/>
      <c r="H894" s="223"/>
      <c r="I894" s="114"/>
      <c r="J894" s="142"/>
      <c r="K894" s="142"/>
      <c r="L894" s="142"/>
      <c r="M894" s="142"/>
      <c r="N894" s="143"/>
      <c r="O894" s="143"/>
      <c r="P894" s="114"/>
      <c r="Q894" s="114"/>
      <c r="R894" s="114"/>
      <c r="S894" s="114"/>
      <c r="T894" s="114"/>
      <c r="U894" s="114"/>
      <c r="V894" s="114"/>
      <c r="W894" s="114"/>
      <c r="X894" s="114"/>
      <c r="Y894" s="114"/>
      <c r="Z894" s="114"/>
      <c r="AA894" s="114"/>
      <c r="AB894" s="114"/>
    </row>
    <row r="895" spans="1:28" ht="15.75" customHeight="1" x14ac:dyDescent="0.3">
      <c r="A895" s="114"/>
      <c r="B895" s="114"/>
      <c r="C895" s="114"/>
      <c r="D895" s="114"/>
      <c r="E895" s="114"/>
      <c r="F895" s="114"/>
      <c r="G895" s="114"/>
      <c r="H895" s="223"/>
      <c r="I895" s="114"/>
      <c r="J895" s="142"/>
      <c r="K895" s="142"/>
      <c r="L895" s="142"/>
      <c r="M895" s="142"/>
      <c r="N895" s="143"/>
      <c r="O895" s="143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  <c r="Z895" s="114"/>
      <c r="AA895" s="114"/>
      <c r="AB895" s="114"/>
    </row>
    <row r="896" spans="1:28" ht="15.75" customHeight="1" x14ac:dyDescent="0.3">
      <c r="A896" s="114"/>
      <c r="B896" s="114"/>
      <c r="C896" s="114"/>
      <c r="D896" s="114"/>
      <c r="E896" s="114"/>
      <c r="F896" s="114"/>
      <c r="G896" s="114"/>
      <c r="H896" s="223"/>
      <c r="I896" s="114"/>
      <c r="J896" s="142"/>
      <c r="K896" s="142"/>
      <c r="L896" s="142"/>
      <c r="M896" s="142"/>
      <c r="N896" s="143"/>
      <c r="O896" s="143"/>
      <c r="P896" s="114"/>
      <c r="Q896" s="114"/>
      <c r="R896" s="114"/>
      <c r="S896" s="114"/>
      <c r="T896" s="114"/>
      <c r="U896" s="114"/>
      <c r="V896" s="114"/>
      <c r="W896" s="114"/>
      <c r="X896" s="114"/>
      <c r="Y896" s="114"/>
      <c r="Z896" s="114"/>
      <c r="AA896" s="114"/>
      <c r="AB896" s="114"/>
    </row>
    <row r="897" spans="1:28" ht="15.75" customHeight="1" x14ac:dyDescent="0.3">
      <c r="A897" s="114"/>
      <c r="B897" s="114"/>
      <c r="C897" s="114"/>
      <c r="D897" s="114"/>
      <c r="E897" s="114"/>
      <c r="F897" s="114"/>
      <c r="G897" s="114"/>
      <c r="H897" s="223"/>
      <c r="I897" s="114"/>
      <c r="J897" s="142"/>
      <c r="K897" s="142"/>
      <c r="L897" s="142"/>
      <c r="M897" s="142"/>
      <c r="N897" s="143"/>
      <c r="O897" s="143"/>
      <c r="P897" s="114"/>
      <c r="Q897" s="114"/>
      <c r="R897" s="114"/>
      <c r="S897" s="114"/>
      <c r="T897" s="114"/>
      <c r="U897" s="114"/>
      <c r="V897" s="114"/>
      <c r="W897" s="114"/>
      <c r="X897" s="114"/>
      <c r="Y897" s="114"/>
      <c r="Z897" s="114"/>
      <c r="AA897" s="114"/>
      <c r="AB897" s="114"/>
    </row>
    <row r="898" spans="1:28" ht="15.75" customHeight="1" x14ac:dyDescent="0.3">
      <c r="A898" s="114"/>
      <c r="B898" s="114"/>
      <c r="C898" s="114"/>
      <c r="D898" s="114"/>
      <c r="E898" s="114"/>
      <c r="F898" s="114"/>
      <c r="G898" s="114"/>
      <c r="H898" s="223"/>
      <c r="I898" s="114"/>
      <c r="J898" s="142"/>
      <c r="K898" s="142"/>
      <c r="L898" s="142"/>
      <c r="M898" s="142"/>
      <c r="N898" s="143"/>
      <c r="O898" s="143"/>
      <c r="P898" s="114"/>
      <c r="Q898" s="114"/>
      <c r="R898" s="114"/>
      <c r="S898" s="114"/>
      <c r="T898" s="114"/>
      <c r="U898" s="114"/>
      <c r="V898" s="114"/>
      <c r="W898" s="114"/>
      <c r="X898" s="114"/>
      <c r="Y898" s="114"/>
      <c r="Z898" s="114"/>
      <c r="AA898" s="114"/>
      <c r="AB898" s="114"/>
    </row>
    <row r="899" spans="1:28" ht="15.75" customHeight="1" x14ac:dyDescent="0.3">
      <c r="A899" s="114"/>
      <c r="B899" s="114"/>
      <c r="C899" s="114"/>
      <c r="D899" s="114"/>
      <c r="E899" s="114"/>
      <c r="F899" s="114"/>
      <c r="G899" s="114"/>
      <c r="H899" s="223"/>
      <c r="I899" s="114"/>
      <c r="J899" s="142"/>
      <c r="K899" s="142"/>
      <c r="L899" s="142"/>
      <c r="M899" s="142"/>
      <c r="N899" s="143"/>
      <c r="O899" s="143"/>
      <c r="P899" s="114"/>
      <c r="Q899" s="114"/>
      <c r="R899" s="114"/>
      <c r="S899" s="114"/>
      <c r="T899" s="114"/>
      <c r="U899" s="114"/>
      <c r="V899" s="114"/>
      <c r="W899" s="114"/>
      <c r="X899" s="114"/>
      <c r="Y899" s="114"/>
      <c r="Z899" s="114"/>
      <c r="AA899" s="114"/>
      <c r="AB899" s="114"/>
    </row>
    <row r="900" spans="1:28" ht="15.75" customHeight="1" x14ac:dyDescent="0.3">
      <c r="A900" s="114"/>
      <c r="B900" s="114"/>
      <c r="C900" s="114"/>
      <c r="D900" s="114"/>
      <c r="E900" s="114"/>
      <c r="F900" s="114"/>
      <c r="G900" s="114"/>
      <c r="H900" s="223"/>
      <c r="I900" s="114"/>
      <c r="J900" s="142"/>
      <c r="K900" s="142"/>
      <c r="L900" s="142"/>
      <c r="M900" s="142"/>
      <c r="N900" s="143"/>
      <c r="O900" s="143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  <c r="Z900" s="114"/>
      <c r="AA900" s="114"/>
      <c r="AB900" s="114"/>
    </row>
    <row r="901" spans="1:28" ht="15.75" customHeight="1" x14ac:dyDescent="0.3">
      <c r="A901" s="114"/>
      <c r="B901" s="114"/>
      <c r="C901" s="114"/>
      <c r="D901" s="114"/>
      <c r="E901" s="114"/>
      <c r="F901" s="114"/>
      <c r="G901" s="114"/>
      <c r="H901" s="223"/>
      <c r="I901" s="114"/>
      <c r="J901" s="142"/>
      <c r="K901" s="142"/>
      <c r="L901" s="142"/>
      <c r="M901" s="142"/>
      <c r="N901" s="143"/>
      <c r="O901" s="143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  <c r="Z901" s="114"/>
      <c r="AA901" s="114"/>
      <c r="AB901" s="114"/>
    </row>
    <row r="902" spans="1:28" ht="15.75" customHeight="1" x14ac:dyDescent="0.3">
      <c r="A902" s="114"/>
      <c r="B902" s="114"/>
      <c r="C902" s="114"/>
      <c r="D902" s="114"/>
      <c r="E902" s="114"/>
      <c r="F902" s="114"/>
      <c r="G902" s="114"/>
      <c r="H902" s="223"/>
      <c r="I902" s="114"/>
      <c r="J902" s="142"/>
      <c r="K902" s="142"/>
      <c r="L902" s="142"/>
      <c r="M902" s="142"/>
      <c r="N902" s="143"/>
      <c r="O902" s="143"/>
      <c r="P902" s="114"/>
      <c r="Q902" s="114"/>
      <c r="R902" s="114"/>
      <c r="S902" s="114"/>
      <c r="T902" s="114"/>
      <c r="U902" s="114"/>
      <c r="V902" s="114"/>
      <c r="W902" s="114"/>
      <c r="X902" s="114"/>
      <c r="Y902" s="114"/>
      <c r="Z902" s="114"/>
      <c r="AA902" s="114"/>
      <c r="AB902" s="114"/>
    </row>
    <row r="903" spans="1:28" ht="15.75" customHeight="1" x14ac:dyDescent="0.3">
      <c r="A903" s="114"/>
      <c r="B903" s="114"/>
      <c r="C903" s="114"/>
      <c r="D903" s="114"/>
      <c r="E903" s="114"/>
      <c r="F903" s="114"/>
      <c r="G903" s="114"/>
      <c r="H903" s="223"/>
      <c r="I903" s="114"/>
      <c r="J903" s="142"/>
      <c r="K903" s="142"/>
      <c r="L903" s="142"/>
      <c r="M903" s="142"/>
      <c r="N903" s="143"/>
      <c r="O903" s="143"/>
      <c r="P903" s="114"/>
      <c r="Q903" s="114"/>
      <c r="R903" s="114"/>
      <c r="S903" s="114"/>
      <c r="T903" s="114"/>
      <c r="U903" s="114"/>
      <c r="V903" s="114"/>
      <c r="W903" s="114"/>
      <c r="X903" s="114"/>
      <c r="Y903" s="114"/>
      <c r="Z903" s="114"/>
      <c r="AA903" s="114"/>
      <c r="AB903" s="114"/>
    </row>
    <row r="904" spans="1:28" ht="15.75" customHeight="1" x14ac:dyDescent="0.3">
      <c r="A904" s="114"/>
      <c r="B904" s="114"/>
      <c r="C904" s="114"/>
      <c r="D904" s="114"/>
      <c r="E904" s="114"/>
      <c r="F904" s="114"/>
      <c r="G904" s="114"/>
      <c r="H904" s="223"/>
      <c r="I904" s="114"/>
      <c r="J904" s="142"/>
      <c r="K904" s="142"/>
      <c r="L904" s="142"/>
      <c r="M904" s="142"/>
      <c r="N904" s="143"/>
      <c r="O904" s="143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  <c r="Z904" s="114"/>
      <c r="AA904" s="114"/>
      <c r="AB904" s="114"/>
    </row>
    <row r="905" spans="1:28" ht="15.75" customHeight="1" x14ac:dyDescent="0.3">
      <c r="A905" s="114"/>
      <c r="B905" s="114"/>
      <c r="C905" s="114"/>
      <c r="D905" s="114"/>
      <c r="E905" s="114"/>
      <c r="F905" s="114"/>
      <c r="G905" s="114"/>
      <c r="H905" s="223"/>
      <c r="I905" s="114"/>
      <c r="J905" s="142"/>
      <c r="K905" s="142"/>
      <c r="L905" s="142"/>
      <c r="M905" s="142"/>
      <c r="N905" s="143"/>
      <c r="O905" s="143"/>
      <c r="P905" s="114"/>
      <c r="Q905" s="114"/>
      <c r="R905" s="114"/>
      <c r="S905" s="114"/>
      <c r="T905" s="114"/>
      <c r="U905" s="114"/>
      <c r="V905" s="114"/>
      <c r="W905" s="114"/>
      <c r="X905" s="114"/>
      <c r="Y905" s="114"/>
      <c r="Z905" s="114"/>
      <c r="AA905" s="114"/>
      <c r="AB905" s="114"/>
    </row>
    <row r="906" spans="1:28" ht="15.75" customHeight="1" x14ac:dyDescent="0.3">
      <c r="A906" s="114"/>
      <c r="B906" s="114"/>
      <c r="C906" s="114"/>
      <c r="D906" s="114"/>
      <c r="E906" s="114"/>
      <c r="F906" s="114"/>
      <c r="G906" s="114"/>
      <c r="H906" s="223"/>
      <c r="I906" s="114"/>
      <c r="J906" s="142"/>
      <c r="K906" s="142"/>
      <c r="L906" s="142"/>
      <c r="M906" s="142"/>
      <c r="N906" s="143"/>
      <c r="O906" s="143"/>
      <c r="P906" s="114"/>
      <c r="Q906" s="114"/>
      <c r="R906" s="114"/>
      <c r="S906" s="114"/>
      <c r="T906" s="114"/>
      <c r="U906" s="114"/>
      <c r="V906" s="114"/>
      <c r="W906" s="114"/>
      <c r="X906" s="114"/>
      <c r="Y906" s="114"/>
      <c r="Z906" s="114"/>
      <c r="AA906" s="114"/>
      <c r="AB906" s="114"/>
    </row>
    <row r="907" spans="1:28" ht="15.75" customHeight="1" x14ac:dyDescent="0.3">
      <c r="A907" s="114"/>
      <c r="B907" s="114"/>
      <c r="C907" s="114"/>
      <c r="D907" s="114"/>
      <c r="E907" s="114"/>
      <c r="F907" s="114"/>
      <c r="G907" s="114"/>
      <c r="H907" s="223"/>
      <c r="I907" s="114"/>
      <c r="J907" s="142"/>
      <c r="K907" s="142"/>
      <c r="L907" s="142"/>
      <c r="M907" s="142"/>
      <c r="N907" s="143"/>
      <c r="O907" s="143"/>
      <c r="P907" s="114"/>
      <c r="Q907" s="114"/>
      <c r="R907" s="114"/>
      <c r="S907" s="114"/>
      <c r="T907" s="114"/>
      <c r="U907" s="114"/>
      <c r="V907" s="114"/>
      <c r="W907" s="114"/>
      <c r="X907" s="114"/>
      <c r="Y907" s="114"/>
      <c r="Z907" s="114"/>
      <c r="AA907" s="114"/>
      <c r="AB907" s="114"/>
    </row>
    <row r="908" spans="1:28" ht="15.75" customHeight="1" x14ac:dyDescent="0.3">
      <c r="A908" s="114"/>
      <c r="B908" s="114"/>
      <c r="C908" s="114"/>
      <c r="D908" s="114"/>
      <c r="E908" s="114"/>
      <c r="F908" s="114"/>
      <c r="G908" s="114"/>
      <c r="H908" s="223"/>
      <c r="I908" s="114"/>
      <c r="J908" s="142"/>
      <c r="K908" s="142"/>
      <c r="L908" s="142"/>
      <c r="M908" s="142"/>
      <c r="N908" s="143"/>
      <c r="O908" s="143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  <c r="Z908" s="114"/>
      <c r="AA908" s="114"/>
      <c r="AB908" s="114"/>
    </row>
    <row r="909" spans="1:28" ht="15.75" customHeight="1" x14ac:dyDescent="0.3">
      <c r="A909" s="114"/>
      <c r="B909" s="114"/>
      <c r="C909" s="114"/>
      <c r="D909" s="114"/>
      <c r="E909" s="114"/>
      <c r="F909" s="114"/>
      <c r="G909" s="114"/>
      <c r="H909" s="223"/>
      <c r="I909" s="114"/>
      <c r="J909" s="142"/>
      <c r="K909" s="142"/>
      <c r="L909" s="142"/>
      <c r="M909" s="142"/>
      <c r="N909" s="143"/>
      <c r="O909" s="143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  <c r="Z909" s="114"/>
      <c r="AA909" s="114"/>
      <c r="AB909" s="114"/>
    </row>
    <row r="910" spans="1:28" ht="15.75" customHeight="1" x14ac:dyDescent="0.3">
      <c r="A910" s="114"/>
      <c r="B910" s="114"/>
      <c r="C910" s="114"/>
      <c r="D910" s="114"/>
      <c r="E910" s="114"/>
      <c r="F910" s="114"/>
      <c r="G910" s="114"/>
      <c r="H910" s="223"/>
      <c r="I910" s="114"/>
      <c r="J910" s="142"/>
      <c r="K910" s="142"/>
      <c r="L910" s="142"/>
      <c r="M910" s="142"/>
      <c r="N910" s="143"/>
      <c r="O910" s="143"/>
      <c r="P910" s="114"/>
      <c r="Q910" s="114"/>
      <c r="R910" s="114"/>
      <c r="S910" s="114"/>
      <c r="T910" s="114"/>
      <c r="U910" s="114"/>
      <c r="V910" s="114"/>
      <c r="W910" s="114"/>
      <c r="X910" s="114"/>
      <c r="Y910" s="114"/>
      <c r="Z910" s="114"/>
      <c r="AA910" s="114"/>
      <c r="AB910" s="114"/>
    </row>
    <row r="911" spans="1:28" ht="15.75" customHeight="1" x14ac:dyDescent="0.3">
      <c r="A911" s="114"/>
      <c r="B911" s="114"/>
      <c r="C911" s="114"/>
      <c r="D911" s="114"/>
      <c r="E911" s="114"/>
      <c r="F911" s="114"/>
      <c r="G911" s="114"/>
      <c r="H911" s="223"/>
      <c r="I911" s="114"/>
      <c r="J911" s="142"/>
      <c r="K911" s="142"/>
      <c r="L911" s="142"/>
      <c r="M911" s="142"/>
      <c r="N911" s="143"/>
      <c r="O911" s="143"/>
      <c r="P911" s="114"/>
      <c r="Q911" s="114"/>
      <c r="R911" s="114"/>
      <c r="S911" s="114"/>
      <c r="T911" s="114"/>
      <c r="U911" s="114"/>
      <c r="V911" s="114"/>
      <c r="W911" s="114"/>
      <c r="X911" s="114"/>
      <c r="Y911" s="114"/>
      <c r="Z911" s="114"/>
      <c r="AA911" s="114"/>
      <c r="AB911" s="114"/>
    </row>
    <row r="912" spans="1:28" ht="15.75" customHeight="1" x14ac:dyDescent="0.3">
      <c r="A912" s="114"/>
      <c r="B912" s="114"/>
      <c r="C912" s="114"/>
      <c r="D912" s="114"/>
      <c r="E912" s="114"/>
      <c r="F912" s="114"/>
      <c r="G912" s="114"/>
      <c r="H912" s="223"/>
      <c r="I912" s="114"/>
      <c r="J912" s="142"/>
      <c r="K912" s="142"/>
      <c r="L912" s="142"/>
      <c r="M912" s="142"/>
      <c r="N912" s="143"/>
      <c r="O912" s="143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  <c r="Z912" s="114"/>
      <c r="AA912" s="114"/>
      <c r="AB912" s="114"/>
    </row>
    <row r="913" spans="1:28" ht="15.75" customHeight="1" x14ac:dyDescent="0.3">
      <c r="A913" s="114"/>
      <c r="B913" s="114"/>
      <c r="C913" s="114"/>
      <c r="D913" s="114"/>
      <c r="E913" s="114"/>
      <c r="F913" s="114"/>
      <c r="G913" s="114"/>
      <c r="H913" s="223"/>
      <c r="I913" s="114"/>
      <c r="J913" s="142"/>
      <c r="K913" s="142"/>
      <c r="L913" s="142"/>
      <c r="M913" s="142"/>
      <c r="N913" s="143"/>
      <c r="O913" s="143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  <c r="Z913" s="114"/>
      <c r="AA913" s="114"/>
      <c r="AB913" s="114"/>
    </row>
    <row r="914" spans="1:28" ht="15.75" customHeight="1" x14ac:dyDescent="0.3">
      <c r="A914" s="114"/>
      <c r="B914" s="114"/>
      <c r="C914" s="114"/>
      <c r="D914" s="114"/>
      <c r="E914" s="114"/>
      <c r="F914" s="114"/>
      <c r="G914" s="114"/>
      <c r="H914" s="223"/>
      <c r="I914" s="114"/>
      <c r="J914" s="142"/>
      <c r="K914" s="142"/>
      <c r="L914" s="142"/>
      <c r="M914" s="142"/>
      <c r="N914" s="143"/>
      <c r="O914" s="143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  <c r="Z914" s="114"/>
      <c r="AA914" s="114"/>
      <c r="AB914" s="114"/>
    </row>
    <row r="915" spans="1:28" ht="15.75" customHeight="1" x14ac:dyDescent="0.3">
      <c r="A915" s="114"/>
      <c r="B915" s="114"/>
      <c r="C915" s="114"/>
      <c r="D915" s="114"/>
      <c r="E915" s="114"/>
      <c r="F915" s="114"/>
      <c r="G915" s="114"/>
      <c r="H915" s="223"/>
      <c r="I915" s="114"/>
      <c r="J915" s="142"/>
      <c r="K915" s="142"/>
      <c r="L915" s="142"/>
      <c r="M915" s="142"/>
      <c r="N915" s="143"/>
      <c r="O915" s="143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  <c r="Z915" s="114"/>
      <c r="AA915" s="114"/>
      <c r="AB915" s="114"/>
    </row>
    <row r="916" spans="1:28" ht="15.75" customHeight="1" x14ac:dyDescent="0.3">
      <c r="A916" s="114"/>
      <c r="B916" s="114"/>
      <c r="C916" s="114"/>
      <c r="D916" s="114"/>
      <c r="E916" s="114"/>
      <c r="F916" s="114"/>
      <c r="G916" s="114"/>
      <c r="H916" s="223"/>
      <c r="I916" s="114"/>
      <c r="J916" s="142"/>
      <c r="K916" s="142"/>
      <c r="L916" s="142"/>
      <c r="M916" s="142"/>
      <c r="N916" s="143"/>
      <c r="O916" s="143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  <c r="Z916" s="114"/>
      <c r="AA916" s="114"/>
      <c r="AB916" s="114"/>
    </row>
    <row r="917" spans="1:28" ht="15.75" customHeight="1" x14ac:dyDescent="0.3">
      <c r="A917" s="114"/>
      <c r="B917" s="114"/>
      <c r="C917" s="114"/>
      <c r="D917" s="114"/>
      <c r="E917" s="114"/>
      <c r="F917" s="114"/>
      <c r="G917" s="114"/>
      <c r="H917" s="223"/>
      <c r="I917" s="114"/>
      <c r="J917" s="142"/>
      <c r="K917" s="142"/>
      <c r="L917" s="142"/>
      <c r="M917" s="142"/>
      <c r="N917" s="143"/>
      <c r="O917" s="143"/>
      <c r="P917" s="114"/>
      <c r="Q917" s="114"/>
      <c r="R917" s="114"/>
      <c r="S917" s="114"/>
      <c r="T917" s="114"/>
      <c r="U917" s="114"/>
      <c r="V917" s="114"/>
      <c r="W917" s="114"/>
      <c r="X917" s="114"/>
      <c r="Y917" s="114"/>
      <c r="Z917" s="114"/>
      <c r="AA917" s="114"/>
      <c r="AB917" s="114"/>
    </row>
    <row r="918" spans="1:28" ht="15.75" customHeight="1" x14ac:dyDescent="0.3">
      <c r="A918" s="114"/>
      <c r="B918" s="114"/>
      <c r="C918" s="114"/>
      <c r="D918" s="114"/>
      <c r="E918" s="114"/>
      <c r="F918" s="114"/>
      <c r="G918" s="114"/>
      <c r="H918" s="223"/>
      <c r="I918" s="114"/>
      <c r="J918" s="142"/>
      <c r="K918" s="142"/>
      <c r="L918" s="142"/>
      <c r="M918" s="142"/>
      <c r="N918" s="143"/>
      <c r="O918" s="143"/>
      <c r="P918" s="114"/>
      <c r="Q918" s="114"/>
      <c r="R918" s="114"/>
      <c r="S918" s="114"/>
      <c r="T918" s="114"/>
      <c r="U918" s="114"/>
      <c r="V918" s="114"/>
      <c r="W918" s="114"/>
      <c r="X918" s="114"/>
      <c r="Y918" s="114"/>
      <c r="Z918" s="114"/>
      <c r="AA918" s="114"/>
      <c r="AB918" s="114"/>
    </row>
    <row r="919" spans="1:28" ht="15.75" customHeight="1" x14ac:dyDescent="0.3">
      <c r="A919" s="114"/>
      <c r="B919" s="114"/>
      <c r="C919" s="114"/>
      <c r="D919" s="114"/>
      <c r="E919" s="114"/>
      <c r="F919" s="114"/>
      <c r="G919" s="114"/>
      <c r="H919" s="223"/>
      <c r="I919" s="114"/>
      <c r="J919" s="142"/>
      <c r="K919" s="142"/>
      <c r="L919" s="142"/>
      <c r="M919" s="142"/>
      <c r="N919" s="143"/>
      <c r="O919" s="143"/>
      <c r="P919" s="114"/>
      <c r="Q919" s="114"/>
      <c r="R919" s="114"/>
      <c r="S919" s="114"/>
      <c r="T919" s="114"/>
      <c r="U919" s="114"/>
      <c r="V919" s="114"/>
      <c r="W919" s="114"/>
      <c r="X919" s="114"/>
      <c r="Y919" s="114"/>
      <c r="Z919" s="114"/>
      <c r="AA919" s="114"/>
      <c r="AB919" s="114"/>
    </row>
    <row r="920" spans="1:28" ht="15.75" customHeight="1" x14ac:dyDescent="0.3">
      <c r="A920" s="114"/>
      <c r="B920" s="114"/>
      <c r="C920" s="114"/>
      <c r="D920" s="114"/>
      <c r="E920" s="114"/>
      <c r="F920" s="114"/>
      <c r="G920" s="114"/>
      <c r="H920" s="223"/>
      <c r="I920" s="114"/>
      <c r="J920" s="142"/>
      <c r="K920" s="142"/>
      <c r="L920" s="142"/>
      <c r="M920" s="142"/>
      <c r="N920" s="143"/>
      <c r="O920" s="143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  <c r="Z920" s="114"/>
      <c r="AA920" s="114"/>
      <c r="AB920" s="114"/>
    </row>
    <row r="921" spans="1:28" ht="15.75" customHeight="1" x14ac:dyDescent="0.3">
      <c r="A921" s="114"/>
      <c r="B921" s="114"/>
      <c r="C921" s="114"/>
      <c r="D921" s="114"/>
      <c r="E921" s="114"/>
      <c r="F921" s="114"/>
      <c r="G921" s="114"/>
      <c r="H921" s="223"/>
      <c r="I921" s="114"/>
      <c r="J921" s="142"/>
      <c r="K921" s="142"/>
      <c r="L921" s="142"/>
      <c r="M921" s="142"/>
      <c r="N921" s="143"/>
      <c r="O921" s="143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  <c r="Z921" s="114"/>
      <c r="AA921" s="114"/>
      <c r="AB921" s="114"/>
    </row>
    <row r="922" spans="1:28" ht="15.75" customHeight="1" x14ac:dyDescent="0.3">
      <c r="A922" s="114"/>
      <c r="B922" s="114"/>
      <c r="C922" s="114"/>
      <c r="D922" s="114"/>
      <c r="E922" s="114"/>
      <c r="F922" s="114"/>
      <c r="G922" s="114"/>
      <c r="H922" s="223"/>
      <c r="I922" s="114"/>
      <c r="J922" s="142"/>
      <c r="K922" s="142"/>
      <c r="L922" s="142"/>
      <c r="M922" s="142"/>
      <c r="N922" s="143"/>
      <c r="O922" s="143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  <c r="Z922" s="114"/>
      <c r="AA922" s="114"/>
      <c r="AB922" s="114"/>
    </row>
    <row r="923" spans="1:28" ht="15.75" customHeight="1" x14ac:dyDescent="0.3">
      <c r="A923" s="114"/>
      <c r="B923" s="114"/>
      <c r="C923" s="114"/>
      <c r="D923" s="114"/>
      <c r="E923" s="114"/>
      <c r="F923" s="114"/>
      <c r="G923" s="114"/>
      <c r="H923" s="223"/>
      <c r="I923" s="114"/>
      <c r="J923" s="142"/>
      <c r="K923" s="142"/>
      <c r="L923" s="142"/>
      <c r="M923" s="142"/>
      <c r="N923" s="143"/>
      <c r="O923" s="143"/>
      <c r="P923" s="114"/>
      <c r="Q923" s="114"/>
      <c r="R923" s="114"/>
      <c r="S923" s="114"/>
      <c r="T923" s="114"/>
      <c r="U923" s="114"/>
      <c r="V923" s="114"/>
      <c r="W923" s="114"/>
      <c r="X923" s="114"/>
      <c r="Y923" s="114"/>
      <c r="Z923" s="114"/>
      <c r="AA923" s="114"/>
      <c r="AB923" s="114"/>
    </row>
    <row r="924" spans="1:28" ht="15.75" customHeight="1" x14ac:dyDescent="0.3">
      <c r="A924" s="114"/>
      <c r="B924" s="114"/>
      <c r="C924" s="114"/>
      <c r="D924" s="114"/>
      <c r="E924" s="114"/>
      <c r="F924" s="114"/>
      <c r="G924" s="114"/>
      <c r="H924" s="223"/>
      <c r="I924" s="114"/>
      <c r="J924" s="142"/>
      <c r="K924" s="142"/>
      <c r="L924" s="142"/>
      <c r="M924" s="142"/>
      <c r="N924" s="143"/>
      <c r="O924" s="143"/>
      <c r="P924" s="114"/>
      <c r="Q924" s="114"/>
      <c r="R924" s="114"/>
      <c r="S924" s="114"/>
      <c r="T924" s="114"/>
      <c r="U924" s="114"/>
      <c r="V924" s="114"/>
      <c r="W924" s="114"/>
      <c r="X924" s="114"/>
      <c r="Y924" s="114"/>
      <c r="Z924" s="114"/>
      <c r="AA924" s="114"/>
      <c r="AB924" s="114"/>
    </row>
    <row r="925" spans="1:28" ht="15.75" customHeight="1" x14ac:dyDescent="0.3">
      <c r="A925" s="114"/>
      <c r="B925" s="114"/>
      <c r="C925" s="114"/>
      <c r="D925" s="114"/>
      <c r="E925" s="114"/>
      <c r="F925" s="114"/>
      <c r="G925" s="114"/>
      <c r="H925" s="223"/>
      <c r="I925" s="114"/>
      <c r="J925" s="142"/>
      <c r="K925" s="142"/>
      <c r="L925" s="142"/>
      <c r="M925" s="142"/>
      <c r="N925" s="143"/>
      <c r="O925" s="143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  <c r="Z925" s="114"/>
      <c r="AA925" s="114"/>
      <c r="AB925" s="114"/>
    </row>
    <row r="926" spans="1:28" ht="15.75" customHeight="1" x14ac:dyDescent="0.3">
      <c r="A926" s="114"/>
      <c r="B926" s="114"/>
      <c r="C926" s="114"/>
      <c r="D926" s="114"/>
      <c r="E926" s="114"/>
      <c r="F926" s="114"/>
      <c r="G926" s="114"/>
      <c r="H926" s="223"/>
      <c r="I926" s="114"/>
      <c r="J926" s="142"/>
      <c r="K926" s="142"/>
      <c r="L926" s="142"/>
      <c r="M926" s="142"/>
      <c r="N926" s="143"/>
      <c r="O926" s="143"/>
      <c r="P926" s="114"/>
      <c r="Q926" s="114"/>
      <c r="R926" s="114"/>
      <c r="S926" s="114"/>
      <c r="T926" s="114"/>
      <c r="U926" s="114"/>
      <c r="V926" s="114"/>
      <c r="W926" s="114"/>
      <c r="X926" s="114"/>
      <c r="Y926" s="114"/>
      <c r="Z926" s="114"/>
      <c r="AA926" s="114"/>
      <c r="AB926" s="114"/>
    </row>
    <row r="927" spans="1:28" ht="15.75" customHeight="1" x14ac:dyDescent="0.3">
      <c r="A927" s="114"/>
      <c r="B927" s="114"/>
      <c r="C927" s="114"/>
      <c r="D927" s="114"/>
      <c r="E927" s="114"/>
      <c r="F927" s="114"/>
      <c r="G927" s="114"/>
      <c r="H927" s="223"/>
      <c r="I927" s="114"/>
      <c r="J927" s="142"/>
      <c r="K927" s="142"/>
      <c r="L927" s="142"/>
      <c r="M927" s="142"/>
      <c r="N927" s="143"/>
      <c r="O927" s="143"/>
      <c r="P927" s="114"/>
      <c r="Q927" s="114"/>
      <c r="R927" s="114"/>
      <c r="S927" s="114"/>
      <c r="T927" s="114"/>
      <c r="U927" s="114"/>
      <c r="V927" s="114"/>
      <c r="W927" s="114"/>
      <c r="X927" s="114"/>
      <c r="Y927" s="114"/>
      <c r="Z927" s="114"/>
      <c r="AA927" s="114"/>
      <c r="AB927" s="114"/>
    </row>
    <row r="928" spans="1:28" ht="15.75" customHeight="1" x14ac:dyDescent="0.3">
      <c r="A928" s="114"/>
      <c r="B928" s="114"/>
      <c r="C928" s="114"/>
      <c r="D928" s="114"/>
      <c r="E928" s="114"/>
      <c r="F928" s="114"/>
      <c r="G928" s="114"/>
      <c r="H928" s="223"/>
      <c r="I928" s="114"/>
      <c r="J928" s="142"/>
      <c r="K928" s="142"/>
      <c r="L928" s="142"/>
      <c r="M928" s="142"/>
      <c r="N928" s="143"/>
      <c r="O928" s="143"/>
      <c r="P928" s="114"/>
      <c r="Q928" s="114"/>
      <c r="R928" s="114"/>
      <c r="S928" s="114"/>
      <c r="T928" s="114"/>
      <c r="U928" s="114"/>
      <c r="V928" s="114"/>
      <c r="W928" s="114"/>
      <c r="X928" s="114"/>
      <c r="Y928" s="114"/>
      <c r="Z928" s="114"/>
      <c r="AA928" s="114"/>
      <c r="AB928" s="114"/>
    </row>
    <row r="929" spans="1:28" ht="15.75" customHeight="1" x14ac:dyDescent="0.3">
      <c r="A929" s="114"/>
      <c r="B929" s="114"/>
      <c r="C929" s="114"/>
      <c r="D929" s="114"/>
      <c r="E929" s="114"/>
      <c r="F929" s="114"/>
      <c r="G929" s="114"/>
      <c r="H929" s="223"/>
      <c r="I929" s="114"/>
      <c r="J929" s="142"/>
      <c r="K929" s="142"/>
      <c r="L929" s="142"/>
      <c r="M929" s="142"/>
      <c r="N929" s="143"/>
      <c r="O929" s="143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  <c r="Z929" s="114"/>
      <c r="AA929" s="114"/>
      <c r="AB929" s="114"/>
    </row>
    <row r="930" spans="1:28" ht="15.75" customHeight="1" x14ac:dyDescent="0.3">
      <c r="A930" s="114"/>
      <c r="B930" s="114"/>
      <c r="C930" s="114"/>
      <c r="D930" s="114"/>
      <c r="E930" s="114"/>
      <c r="F930" s="114"/>
      <c r="G930" s="114"/>
      <c r="H930" s="223"/>
      <c r="I930" s="114"/>
      <c r="J930" s="142"/>
      <c r="K930" s="142"/>
      <c r="L930" s="142"/>
      <c r="M930" s="142"/>
      <c r="N930" s="143"/>
      <c r="O930" s="143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  <c r="Z930" s="114"/>
      <c r="AA930" s="114"/>
      <c r="AB930" s="114"/>
    </row>
    <row r="931" spans="1:28" ht="15.75" customHeight="1" x14ac:dyDescent="0.3">
      <c r="A931" s="114"/>
      <c r="B931" s="114"/>
      <c r="C931" s="114"/>
      <c r="D931" s="114"/>
      <c r="E931" s="114"/>
      <c r="F931" s="114"/>
      <c r="G931" s="114"/>
      <c r="H931" s="223"/>
      <c r="I931" s="114"/>
      <c r="J931" s="142"/>
      <c r="K931" s="142"/>
      <c r="L931" s="142"/>
      <c r="M931" s="142"/>
      <c r="N931" s="143"/>
      <c r="O931" s="143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  <c r="Z931" s="114"/>
      <c r="AA931" s="114"/>
      <c r="AB931" s="114"/>
    </row>
    <row r="932" spans="1:28" ht="15.75" customHeight="1" x14ac:dyDescent="0.3">
      <c r="A932" s="114"/>
      <c r="B932" s="114"/>
      <c r="C932" s="114"/>
      <c r="D932" s="114"/>
      <c r="E932" s="114"/>
      <c r="F932" s="114"/>
      <c r="G932" s="114"/>
      <c r="H932" s="223"/>
      <c r="I932" s="114"/>
      <c r="J932" s="142"/>
      <c r="K932" s="142"/>
      <c r="L932" s="142"/>
      <c r="M932" s="142"/>
      <c r="N932" s="143"/>
      <c r="O932" s="143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  <c r="Z932" s="114"/>
      <c r="AA932" s="114"/>
      <c r="AB932" s="114"/>
    </row>
    <row r="933" spans="1:28" ht="15.75" customHeight="1" x14ac:dyDescent="0.3">
      <c r="A933" s="114"/>
      <c r="B933" s="114"/>
      <c r="C933" s="114"/>
      <c r="D933" s="114"/>
      <c r="E933" s="114"/>
      <c r="F933" s="114"/>
      <c r="G933" s="114"/>
      <c r="H933" s="223"/>
      <c r="I933" s="114"/>
      <c r="J933" s="142"/>
      <c r="K933" s="142"/>
      <c r="L933" s="142"/>
      <c r="M933" s="142"/>
      <c r="N933" s="143"/>
      <c r="O933" s="143"/>
      <c r="P933" s="114"/>
      <c r="Q933" s="114"/>
      <c r="R933" s="114"/>
      <c r="S933" s="114"/>
      <c r="T933" s="114"/>
      <c r="U933" s="114"/>
      <c r="V933" s="114"/>
      <c r="W933" s="114"/>
      <c r="X933" s="114"/>
      <c r="Y933" s="114"/>
      <c r="Z933" s="114"/>
      <c r="AA933" s="114"/>
      <c r="AB933" s="114"/>
    </row>
    <row r="934" spans="1:28" ht="15.75" customHeight="1" x14ac:dyDescent="0.3">
      <c r="A934" s="114"/>
      <c r="B934" s="114"/>
      <c r="C934" s="114"/>
      <c r="D934" s="114"/>
      <c r="E934" s="114"/>
      <c r="F934" s="114"/>
      <c r="G934" s="114"/>
      <c r="H934" s="223"/>
      <c r="I934" s="114"/>
      <c r="J934" s="142"/>
      <c r="K934" s="142"/>
      <c r="L934" s="142"/>
      <c r="M934" s="142"/>
      <c r="N934" s="143"/>
      <c r="O934" s="143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  <c r="Z934" s="114"/>
      <c r="AA934" s="114"/>
      <c r="AB934" s="114"/>
    </row>
    <row r="935" spans="1:28" ht="15.75" customHeight="1" x14ac:dyDescent="0.3">
      <c r="A935" s="114"/>
      <c r="B935" s="114"/>
      <c r="C935" s="114"/>
      <c r="D935" s="114"/>
      <c r="E935" s="114"/>
      <c r="F935" s="114"/>
      <c r="G935" s="114"/>
      <c r="H935" s="223"/>
      <c r="I935" s="114"/>
      <c r="J935" s="142"/>
      <c r="K935" s="142"/>
      <c r="L935" s="142"/>
      <c r="M935" s="142"/>
      <c r="N935" s="143"/>
      <c r="O935" s="143"/>
      <c r="P935" s="114"/>
      <c r="Q935" s="114"/>
      <c r="R935" s="114"/>
      <c r="S935" s="114"/>
      <c r="T935" s="114"/>
      <c r="U935" s="114"/>
      <c r="V935" s="114"/>
      <c r="W935" s="114"/>
      <c r="X935" s="114"/>
      <c r="Y935" s="114"/>
      <c r="Z935" s="114"/>
      <c r="AA935" s="114"/>
      <c r="AB935" s="114"/>
    </row>
    <row r="936" spans="1:28" ht="15.75" customHeight="1" x14ac:dyDescent="0.3">
      <c r="A936" s="114"/>
      <c r="B936" s="114"/>
      <c r="C936" s="114"/>
      <c r="D936" s="114"/>
      <c r="E936" s="114"/>
      <c r="F936" s="114"/>
      <c r="G936" s="114"/>
      <c r="H936" s="223"/>
      <c r="I936" s="114"/>
      <c r="J936" s="142"/>
      <c r="K936" s="142"/>
      <c r="L936" s="142"/>
      <c r="M936" s="142"/>
      <c r="N936" s="143"/>
      <c r="O936" s="143"/>
      <c r="P936" s="114"/>
      <c r="Q936" s="114"/>
      <c r="R936" s="114"/>
      <c r="S936" s="114"/>
      <c r="T936" s="114"/>
      <c r="U936" s="114"/>
      <c r="V936" s="114"/>
      <c r="W936" s="114"/>
      <c r="X936" s="114"/>
      <c r="Y936" s="114"/>
      <c r="Z936" s="114"/>
      <c r="AA936" s="114"/>
      <c r="AB936" s="114"/>
    </row>
    <row r="937" spans="1:28" ht="15.75" customHeight="1" x14ac:dyDescent="0.3">
      <c r="A937" s="114"/>
      <c r="B937" s="114"/>
      <c r="C937" s="114"/>
      <c r="D937" s="114"/>
      <c r="E937" s="114"/>
      <c r="F937" s="114"/>
      <c r="G937" s="114"/>
      <c r="H937" s="223"/>
      <c r="I937" s="114"/>
      <c r="J937" s="142"/>
      <c r="K937" s="142"/>
      <c r="L937" s="142"/>
      <c r="M937" s="142"/>
      <c r="N937" s="143"/>
      <c r="O937" s="143"/>
      <c r="P937" s="114"/>
      <c r="Q937" s="114"/>
      <c r="R937" s="114"/>
      <c r="S937" s="114"/>
      <c r="T937" s="114"/>
      <c r="U937" s="114"/>
      <c r="V937" s="114"/>
      <c r="W937" s="114"/>
      <c r="X937" s="114"/>
      <c r="Y937" s="114"/>
      <c r="Z937" s="114"/>
      <c r="AA937" s="114"/>
      <c r="AB937" s="114"/>
    </row>
    <row r="938" spans="1:28" ht="15.75" customHeight="1" x14ac:dyDescent="0.3">
      <c r="A938" s="114"/>
      <c r="B938" s="114"/>
      <c r="C938" s="114"/>
      <c r="D938" s="114"/>
      <c r="E938" s="114"/>
      <c r="F938" s="114"/>
      <c r="G938" s="114"/>
      <c r="H938" s="223"/>
      <c r="I938" s="114"/>
      <c r="J938" s="142"/>
      <c r="K938" s="142"/>
      <c r="L938" s="142"/>
      <c r="M938" s="142"/>
      <c r="N938" s="143"/>
      <c r="O938" s="143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  <c r="Z938" s="114"/>
      <c r="AA938" s="114"/>
      <c r="AB938" s="114"/>
    </row>
    <row r="939" spans="1:28" ht="15.75" customHeight="1" x14ac:dyDescent="0.3">
      <c r="A939" s="114"/>
      <c r="B939" s="114"/>
      <c r="C939" s="114"/>
      <c r="D939" s="114"/>
      <c r="E939" s="114"/>
      <c r="F939" s="114"/>
      <c r="G939" s="114"/>
      <c r="H939" s="223"/>
      <c r="I939" s="114"/>
      <c r="J939" s="142"/>
      <c r="K939" s="142"/>
      <c r="L939" s="142"/>
      <c r="M939" s="142"/>
      <c r="N939" s="143"/>
      <c r="O939" s="143"/>
      <c r="P939" s="114"/>
      <c r="Q939" s="114"/>
      <c r="R939" s="114"/>
      <c r="S939" s="114"/>
      <c r="T939" s="114"/>
      <c r="U939" s="114"/>
      <c r="V939" s="114"/>
      <c r="W939" s="114"/>
      <c r="X939" s="114"/>
      <c r="Y939" s="114"/>
      <c r="Z939" s="114"/>
      <c r="AA939" s="114"/>
      <c r="AB939" s="114"/>
    </row>
    <row r="940" spans="1:28" ht="15.75" customHeight="1" x14ac:dyDescent="0.3">
      <c r="A940" s="114"/>
      <c r="B940" s="114"/>
      <c r="C940" s="114"/>
      <c r="D940" s="114"/>
      <c r="E940" s="114"/>
      <c r="F940" s="114"/>
      <c r="G940" s="114"/>
      <c r="H940" s="223"/>
      <c r="I940" s="114"/>
      <c r="J940" s="142"/>
      <c r="K940" s="142"/>
      <c r="L940" s="142"/>
      <c r="M940" s="142"/>
      <c r="N940" s="143"/>
      <c r="O940" s="143"/>
      <c r="P940" s="114"/>
      <c r="Q940" s="114"/>
      <c r="R940" s="114"/>
      <c r="S940" s="114"/>
      <c r="T940" s="114"/>
      <c r="U940" s="114"/>
      <c r="V940" s="114"/>
      <c r="W940" s="114"/>
      <c r="X940" s="114"/>
      <c r="Y940" s="114"/>
      <c r="Z940" s="114"/>
      <c r="AA940" s="114"/>
      <c r="AB940" s="114"/>
    </row>
    <row r="941" spans="1:28" ht="15.75" customHeight="1" x14ac:dyDescent="0.3">
      <c r="A941" s="114"/>
      <c r="B941" s="114"/>
      <c r="C941" s="114"/>
      <c r="D941" s="114"/>
      <c r="E941" s="114"/>
      <c r="F941" s="114"/>
      <c r="G941" s="114"/>
      <c r="H941" s="223"/>
      <c r="I941" s="114"/>
      <c r="J941" s="142"/>
      <c r="K941" s="142"/>
      <c r="L941" s="142"/>
      <c r="M941" s="142"/>
      <c r="N941" s="143"/>
      <c r="O941" s="143"/>
      <c r="P941" s="114"/>
      <c r="Q941" s="114"/>
      <c r="R941" s="114"/>
      <c r="S941" s="114"/>
      <c r="T941" s="114"/>
      <c r="U941" s="114"/>
      <c r="V941" s="114"/>
      <c r="W941" s="114"/>
      <c r="X941" s="114"/>
      <c r="Y941" s="114"/>
      <c r="Z941" s="114"/>
      <c r="AA941" s="114"/>
      <c r="AB941" s="114"/>
    </row>
    <row r="942" spans="1:28" ht="15.75" customHeight="1" x14ac:dyDescent="0.3">
      <c r="A942" s="114"/>
      <c r="B942" s="114"/>
      <c r="C942" s="114"/>
      <c r="D942" s="114"/>
      <c r="E942" s="114"/>
      <c r="F942" s="114"/>
      <c r="G942" s="114"/>
      <c r="H942" s="223"/>
      <c r="I942" s="114"/>
      <c r="J942" s="142"/>
      <c r="K942" s="142"/>
      <c r="L942" s="142"/>
      <c r="M942" s="142"/>
      <c r="N942" s="143"/>
      <c r="O942" s="143"/>
      <c r="P942" s="114"/>
      <c r="Q942" s="114"/>
      <c r="R942" s="114"/>
      <c r="S942" s="114"/>
      <c r="T942" s="114"/>
      <c r="U942" s="114"/>
      <c r="V942" s="114"/>
      <c r="W942" s="114"/>
      <c r="X942" s="114"/>
      <c r="Y942" s="114"/>
      <c r="Z942" s="114"/>
      <c r="AA942" s="114"/>
      <c r="AB942" s="114"/>
    </row>
    <row r="943" spans="1:28" ht="15.75" customHeight="1" x14ac:dyDescent="0.3">
      <c r="A943" s="114"/>
      <c r="B943" s="114"/>
      <c r="C943" s="114"/>
      <c r="D943" s="114"/>
      <c r="E943" s="114"/>
      <c r="F943" s="114"/>
      <c r="G943" s="114"/>
      <c r="H943" s="223"/>
      <c r="I943" s="114"/>
      <c r="J943" s="142"/>
      <c r="K943" s="142"/>
      <c r="L943" s="142"/>
      <c r="M943" s="142"/>
      <c r="N943" s="143"/>
      <c r="O943" s="143"/>
      <c r="P943" s="114"/>
      <c r="Q943" s="114"/>
      <c r="R943" s="114"/>
      <c r="S943" s="114"/>
      <c r="T943" s="114"/>
      <c r="U943" s="114"/>
      <c r="V943" s="114"/>
      <c r="W943" s="114"/>
      <c r="X943" s="114"/>
      <c r="Y943" s="114"/>
      <c r="Z943" s="114"/>
      <c r="AA943" s="114"/>
      <c r="AB943" s="114"/>
    </row>
    <row r="944" spans="1:28" ht="15.75" customHeight="1" x14ac:dyDescent="0.3">
      <c r="A944" s="114"/>
      <c r="B944" s="114"/>
      <c r="C944" s="114"/>
      <c r="D944" s="114"/>
      <c r="E944" s="114"/>
      <c r="F944" s="114"/>
      <c r="G944" s="114"/>
      <c r="H944" s="223"/>
      <c r="I944" s="114"/>
      <c r="J944" s="142"/>
      <c r="K944" s="142"/>
      <c r="L944" s="142"/>
      <c r="M944" s="142"/>
      <c r="N944" s="143"/>
      <c r="O944" s="143"/>
      <c r="P944" s="114"/>
      <c r="Q944" s="114"/>
      <c r="R944" s="114"/>
      <c r="S944" s="114"/>
      <c r="T944" s="114"/>
      <c r="U944" s="114"/>
      <c r="V944" s="114"/>
      <c r="W944" s="114"/>
      <c r="X944" s="114"/>
      <c r="Y944" s="114"/>
      <c r="Z944" s="114"/>
      <c r="AA944" s="114"/>
      <c r="AB944" s="114"/>
    </row>
    <row r="945" spans="1:28" ht="15.75" customHeight="1" x14ac:dyDescent="0.3">
      <c r="A945" s="114"/>
      <c r="B945" s="114"/>
      <c r="C945" s="114"/>
      <c r="D945" s="114"/>
      <c r="E945" s="114"/>
      <c r="F945" s="114"/>
      <c r="G945" s="114"/>
      <c r="H945" s="223"/>
      <c r="I945" s="114"/>
      <c r="J945" s="142"/>
      <c r="K945" s="142"/>
      <c r="L945" s="142"/>
      <c r="M945" s="142"/>
      <c r="N945" s="143"/>
      <c r="O945" s="143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  <c r="Z945" s="114"/>
      <c r="AA945" s="114"/>
      <c r="AB945" s="114"/>
    </row>
    <row r="946" spans="1:28" ht="15.75" customHeight="1" x14ac:dyDescent="0.3">
      <c r="A946" s="114"/>
      <c r="B946" s="114"/>
      <c r="C946" s="114"/>
      <c r="D946" s="114"/>
      <c r="E946" s="114"/>
      <c r="F946" s="114"/>
      <c r="G946" s="114"/>
      <c r="H946" s="223"/>
      <c r="I946" s="114"/>
      <c r="J946" s="142"/>
      <c r="K946" s="142"/>
      <c r="L946" s="142"/>
      <c r="M946" s="142"/>
      <c r="N946" s="143"/>
      <c r="O946" s="143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  <c r="Z946" s="114"/>
      <c r="AA946" s="114"/>
      <c r="AB946" s="114"/>
    </row>
    <row r="947" spans="1:28" ht="15.75" customHeight="1" x14ac:dyDescent="0.3">
      <c r="A947" s="114"/>
      <c r="B947" s="114"/>
      <c r="C947" s="114"/>
      <c r="D947" s="114"/>
      <c r="E947" s="114"/>
      <c r="F947" s="114"/>
      <c r="G947" s="114"/>
      <c r="H947" s="223"/>
      <c r="I947" s="114"/>
      <c r="J947" s="142"/>
      <c r="K947" s="142"/>
      <c r="L947" s="142"/>
      <c r="M947" s="142"/>
      <c r="N947" s="143"/>
      <c r="O947" s="143"/>
      <c r="P947" s="114"/>
      <c r="Q947" s="114"/>
      <c r="R947" s="114"/>
      <c r="S947" s="114"/>
      <c r="T947" s="114"/>
      <c r="U947" s="114"/>
      <c r="V947" s="114"/>
      <c r="W947" s="114"/>
      <c r="X947" s="114"/>
      <c r="Y947" s="114"/>
      <c r="Z947" s="114"/>
      <c r="AA947" s="114"/>
      <c r="AB947" s="114"/>
    </row>
    <row r="948" spans="1:28" ht="15.75" customHeight="1" x14ac:dyDescent="0.3">
      <c r="A948" s="114"/>
      <c r="B948" s="114"/>
      <c r="C948" s="114"/>
      <c r="D948" s="114"/>
      <c r="E948" s="114"/>
      <c r="F948" s="114"/>
      <c r="G948" s="114"/>
      <c r="H948" s="223"/>
      <c r="I948" s="114"/>
      <c r="J948" s="142"/>
      <c r="K948" s="142"/>
      <c r="L948" s="142"/>
      <c r="M948" s="142"/>
      <c r="N948" s="143"/>
      <c r="O948" s="143"/>
      <c r="P948" s="114"/>
      <c r="Q948" s="114"/>
      <c r="R948" s="114"/>
      <c r="S948" s="114"/>
      <c r="T948" s="114"/>
      <c r="U948" s="114"/>
      <c r="V948" s="114"/>
      <c r="W948" s="114"/>
      <c r="X948" s="114"/>
      <c r="Y948" s="114"/>
      <c r="Z948" s="114"/>
      <c r="AA948" s="114"/>
      <c r="AB948" s="114"/>
    </row>
    <row r="949" spans="1:28" ht="15.75" customHeight="1" x14ac:dyDescent="0.3">
      <c r="A949" s="114"/>
      <c r="B949" s="114"/>
      <c r="C949" s="114"/>
      <c r="D949" s="114"/>
      <c r="E949" s="114"/>
      <c r="F949" s="114"/>
      <c r="G949" s="114"/>
      <c r="H949" s="223"/>
      <c r="I949" s="114"/>
      <c r="J949" s="142"/>
      <c r="K949" s="142"/>
      <c r="L949" s="142"/>
      <c r="M949" s="142"/>
      <c r="N949" s="143"/>
      <c r="O949" s="143"/>
      <c r="P949" s="114"/>
      <c r="Q949" s="114"/>
      <c r="R949" s="114"/>
      <c r="S949" s="114"/>
      <c r="T949" s="114"/>
      <c r="U949" s="114"/>
      <c r="V949" s="114"/>
      <c r="W949" s="114"/>
      <c r="X949" s="114"/>
      <c r="Y949" s="114"/>
      <c r="Z949" s="114"/>
      <c r="AA949" s="114"/>
      <c r="AB949" s="114"/>
    </row>
    <row r="950" spans="1:28" ht="15.75" customHeight="1" x14ac:dyDescent="0.3">
      <c r="A950" s="114"/>
      <c r="B950" s="114"/>
      <c r="C950" s="114"/>
      <c r="D950" s="114"/>
      <c r="E950" s="114"/>
      <c r="F950" s="114"/>
      <c r="G950" s="114"/>
      <c r="H950" s="223"/>
      <c r="I950" s="114"/>
      <c r="J950" s="142"/>
      <c r="K950" s="142"/>
      <c r="L950" s="142"/>
      <c r="M950" s="142"/>
      <c r="N950" s="143"/>
      <c r="O950" s="143"/>
      <c r="P950" s="114"/>
      <c r="Q950" s="114"/>
      <c r="R950" s="114"/>
      <c r="S950" s="114"/>
      <c r="T950" s="114"/>
      <c r="U950" s="114"/>
      <c r="V950" s="114"/>
      <c r="W950" s="114"/>
      <c r="X950" s="114"/>
      <c r="Y950" s="114"/>
      <c r="Z950" s="114"/>
      <c r="AA950" s="114"/>
      <c r="AB950" s="114"/>
    </row>
    <row r="951" spans="1:28" ht="15.75" customHeight="1" x14ac:dyDescent="0.3">
      <c r="A951" s="114"/>
      <c r="B951" s="114"/>
      <c r="C951" s="114"/>
      <c r="D951" s="114"/>
      <c r="E951" s="114"/>
      <c r="F951" s="114"/>
      <c r="G951" s="114"/>
      <c r="H951" s="223"/>
      <c r="I951" s="114"/>
      <c r="J951" s="142"/>
      <c r="K951" s="142"/>
      <c r="L951" s="142"/>
      <c r="M951" s="142"/>
      <c r="N951" s="143"/>
      <c r="O951" s="143"/>
      <c r="P951" s="114"/>
      <c r="Q951" s="114"/>
      <c r="R951" s="114"/>
      <c r="S951" s="114"/>
      <c r="T951" s="114"/>
      <c r="U951" s="114"/>
      <c r="V951" s="114"/>
      <c r="W951" s="114"/>
      <c r="X951" s="114"/>
      <c r="Y951" s="114"/>
      <c r="Z951" s="114"/>
      <c r="AA951" s="114"/>
      <c r="AB951" s="114"/>
    </row>
    <row r="952" spans="1:28" ht="15.75" customHeight="1" x14ac:dyDescent="0.3">
      <c r="A952" s="114"/>
      <c r="B952" s="114"/>
      <c r="C952" s="114"/>
      <c r="D952" s="114"/>
      <c r="E952" s="114"/>
      <c r="F952" s="114"/>
      <c r="G952" s="114"/>
      <c r="H952" s="223"/>
      <c r="I952" s="114"/>
      <c r="J952" s="142"/>
      <c r="K952" s="142"/>
      <c r="L952" s="142"/>
      <c r="M952" s="142"/>
      <c r="N952" s="143"/>
      <c r="O952" s="143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  <c r="Z952" s="114"/>
      <c r="AA952" s="114"/>
      <c r="AB952" s="114"/>
    </row>
    <row r="953" spans="1:28" ht="15.75" customHeight="1" x14ac:dyDescent="0.3">
      <c r="A953" s="114"/>
      <c r="B953" s="114"/>
      <c r="C953" s="114"/>
      <c r="D953" s="114"/>
      <c r="E953" s="114"/>
      <c r="F953" s="114"/>
      <c r="G953" s="114"/>
      <c r="H953" s="223"/>
      <c r="I953" s="114"/>
      <c r="J953" s="142"/>
      <c r="K953" s="142"/>
      <c r="L953" s="142"/>
      <c r="M953" s="142"/>
      <c r="N953" s="143"/>
      <c r="O953" s="143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  <c r="Z953" s="114"/>
      <c r="AA953" s="114"/>
      <c r="AB953" s="114"/>
    </row>
    <row r="954" spans="1:28" ht="15.75" customHeight="1" x14ac:dyDescent="0.3">
      <c r="A954" s="114"/>
      <c r="B954" s="114"/>
      <c r="C954" s="114"/>
      <c r="D954" s="114"/>
      <c r="E954" s="114"/>
      <c r="F954" s="114"/>
      <c r="G954" s="114"/>
      <c r="H954" s="223"/>
      <c r="I954" s="114"/>
      <c r="J954" s="142"/>
      <c r="K954" s="142"/>
      <c r="L954" s="142"/>
      <c r="M954" s="142"/>
      <c r="N954" s="143"/>
      <c r="O954" s="143"/>
      <c r="P954" s="114"/>
      <c r="Q954" s="114"/>
      <c r="R954" s="114"/>
      <c r="S954" s="114"/>
      <c r="T954" s="114"/>
      <c r="U954" s="114"/>
      <c r="V954" s="114"/>
      <c r="W954" s="114"/>
      <c r="X954" s="114"/>
      <c r="Y954" s="114"/>
      <c r="Z954" s="114"/>
      <c r="AA954" s="114"/>
      <c r="AB954" s="114"/>
    </row>
    <row r="955" spans="1:28" ht="15.75" customHeight="1" x14ac:dyDescent="0.3">
      <c r="A955" s="114"/>
      <c r="B955" s="114"/>
      <c r="C955" s="114"/>
      <c r="D955" s="114"/>
      <c r="E955" s="114"/>
      <c r="F955" s="114"/>
      <c r="G955" s="114"/>
      <c r="H955" s="223"/>
      <c r="I955" s="114"/>
      <c r="J955" s="142"/>
      <c r="K955" s="142"/>
      <c r="L955" s="142"/>
      <c r="M955" s="142"/>
      <c r="N955" s="143"/>
      <c r="O955" s="143"/>
      <c r="P955" s="114"/>
      <c r="Q955" s="114"/>
      <c r="R955" s="114"/>
      <c r="S955" s="114"/>
      <c r="T955" s="114"/>
      <c r="U955" s="114"/>
      <c r="V955" s="114"/>
      <c r="W955" s="114"/>
      <c r="X955" s="114"/>
      <c r="Y955" s="114"/>
      <c r="Z955" s="114"/>
      <c r="AA955" s="114"/>
      <c r="AB955" s="114"/>
    </row>
    <row r="956" spans="1:28" ht="15.75" customHeight="1" x14ac:dyDescent="0.3">
      <c r="A956" s="114"/>
      <c r="B956" s="114"/>
      <c r="C956" s="114"/>
      <c r="D956" s="114"/>
      <c r="E956" s="114"/>
      <c r="F956" s="114"/>
      <c r="G956" s="114"/>
      <c r="H956" s="223"/>
      <c r="I956" s="114"/>
      <c r="J956" s="142"/>
      <c r="K956" s="142"/>
      <c r="L956" s="142"/>
      <c r="M956" s="142"/>
      <c r="N956" s="143"/>
      <c r="O956" s="143"/>
      <c r="P956" s="114"/>
      <c r="Q956" s="114"/>
      <c r="R956" s="114"/>
      <c r="S956" s="114"/>
      <c r="T956" s="114"/>
      <c r="U956" s="114"/>
      <c r="V956" s="114"/>
      <c r="W956" s="114"/>
      <c r="X956" s="114"/>
      <c r="Y956" s="114"/>
      <c r="Z956" s="114"/>
      <c r="AA956" s="114"/>
      <c r="AB956" s="114"/>
    </row>
    <row r="957" spans="1:28" ht="15.75" customHeight="1" x14ac:dyDescent="0.3">
      <c r="A957" s="114"/>
      <c r="B957" s="114"/>
      <c r="C957" s="114"/>
      <c r="D957" s="114"/>
      <c r="E957" s="114"/>
      <c r="F957" s="114"/>
      <c r="G957" s="114"/>
      <c r="H957" s="223"/>
      <c r="I957" s="114"/>
      <c r="J957" s="142"/>
      <c r="K957" s="142"/>
      <c r="L957" s="142"/>
      <c r="M957" s="142"/>
      <c r="N957" s="143"/>
      <c r="O957" s="143"/>
      <c r="P957" s="114"/>
      <c r="Q957" s="114"/>
      <c r="R957" s="114"/>
      <c r="S957" s="114"/>
      <c r="T957" s="114"/>
      <c r="U957" s="114"/>
      <c r="V957" s="114"/>
      <c r="W957" s="114"/>
      <c r="X957" s="114"/>
      <c r="Y957" s="114"/>
      <c r="Z957" s="114"/>
      <c r="AA957" s="114"/>
      <c r="AB957" s="114"/>
    </row>
    <row r="958" spans="1:28" ht="15.75" customHeight="1" x14ac:dyDescent="0.3">
      <c r="A958" s="114"/>
      <c r="B958" s="114"/>
      <c r="C958" s="114"/>
      <c r="D958" s="114"/>
      <c r="E958" s="114"/>
      <c r="F958" s="114"/>
      <c r="G958" s="114"/>
      <c r="H958" s="223"/>
      <c r="I958" s="114"/>
      <c r="J958" s="142"/>
      <c r="K958" s="142"/>
      <c r="L958" s="142"/>
      <c r="M958" s="142"/>
      <c r="N958" s="143"/>
      <c r="O958" s="143"/>
      <c r="P958" s="114"/>
      <c r="Q958" s="114"/>
      <c r="R958" s="114"/>
      <c r="S958" s="114"/>
      <c r="T958" s="114"/>
      <c r="U958" s="114"/>
      <c r="V958" s="114"/>
      <c r="W958" s="114"/>
      <c r="X958" s="114"/>
      <c r="Y958" s="114"/>
      <c r="Z958" s="114"/>
      <c r="AA958" s="114"/>
      <c r="AB958" s="114"/>
    </row>
    <row r="959" spans="1:28" ht="15.75" customHeight="1" x14ac:dyDescent="0.3">
      <c r="A959" s="114"/>
      <c r="B959" s="114"/>
      <c r="C959" s="114"/>
      <c r="D959" s="114"/>
      <c r="E959" s="114"/>
      <c r="F959" s="114"/>
      <c r="G959" s="114"/>
      <c r="H959" s="223"/>
      <c r="I959" s="114"/>
      <c r="J959" s="142"/>
      <c r="K959" s="142"/>
      <c r="L959" s="142"/>
      <c r="M959" s="142"/>
      <c r="N959" s="143"/>
      <c r="O959" s="143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  <c r="Z959" s="114"/>
      <c r="AA959" s="114"/>
      <c r="AB959" s="114"/>
    </row>
    <row r="960" spans="1:28" ht="15.75" customHeight="1" x14ac:dyDescent="0.3">
      <c r="A960" s="114"/>
      <c r="B960" s="114"/>
      <c r="C960" s="114"/>
      <c r="D960" s="114"/>
      <c r="E960" s="114"/>
      <c r="F960" s="114"/>
      <c r="G960" s="114"/>
      <c r="H960" s="223"/>
      <c r="I960" s="114"/>
      <c r="J960" s="142"/>
      <c r="K960" s="142"/>
      <c r="L960" s="142"/>
      <c r="M960" s="142"/>
      <c r="N960" s="143"/>
      <c r="O960" s="143"/>
      <c r="P960" s="114"/>
      <c r="Q960" s="114"/>
      <c r="R960" s="114"/>
      <c r="S960" s="114"/>
      <c r="T960" s="114"/>
      <c r="U960" s="114"/>
      <c r="V960" s="114"/>
      <c r="W960" s="114"/>
      <c r="X960" s="114"/>
      <c r="Y960" s="114"/>
      <c r="Z960" s="114"/>
      <c r="AA960" s="114"/>
      <c r="AB960" s="114"/>
    </row>
    <row r="961" spans="1:28" ht="15.75" customHeight="1" x14ac:dyDescent="0.3">
      <c r="A961" s="114"/>
      <c r="B961" s="114"/>
      <c r="C961" s="114"/>
      <c r="D961" s="114"/>
      <c r="E961" s="114"/>
      <c r="F961" s="114"/>
      <c r="G961" s="114"/>
      <c r="H961" s="223"/>
      <c r="I961" s="114"/>
      <c r="J961" s="142"/>
      <c r="K961" s="142"/>
      <c r="L961" s="142"/>
      <c r="M961" s="142"/>
      <c r="N961" s="143"/>
      <c r="O961" s="143"/>
      <c r="P961" s="114"/>
      <c r="Q961" s="114"/>
      <c r="R961" s="114"/>
      <c r="S961" s="114"/>
      <c r="T961" s="114"/>
      <c r="U961" s="114"/>
      <c r="V961" s="114"/>
      <c r="W961" s="114"/>
      <c r="X961" s="114"/>
      <c r="Y961" s="114"/>
      <c r="Z961" s="114"/>
      <c r="AA961" s="114"/>
      <c r="AB961" s="114"/>
    </row>
    <row r="962" spans="1:28" ht="15.75" customHeight="1" x14ac:dyDescent="0.3">
      <c r="A962" s="114"/>
      <c r="B962" s="114"/>
      <c r="C962" s="114"/>
      <c r="D962" s="114"/>
      <c r="E962" s="114"/>
      <c r="F962" s="114"/>
      <c r="G962" s="114"/>
      <c r="H962" s="223"/>
      <c r="I962" s="114"/>
      <c r="J962" s="142"/>
      <c r="K962" s="142"/>
      <c r="L962" s="142"/>
      <c r="M962" s="142"/>
      <c r="N962" s="143"/>
      <c r="O962" s="143"/>
      <c r="P962" s="114"/>
      <c r="Q962" s="114"/>
      <c r="R962" s="114"/>
      <c r="S962" s="114"/>
      <c r="T962" s="114"/>
      <c r="U962" s="114"/>
      <c r="V962" s="114"/>
      <c r="W962" s="114"/>
      <c r="X962" s="114"/>
      <c r="Y962" s="114"/>
      <c r="Z962" s="114"/>
      <c r="AA962" s="114"/>
      <c r="AB962" s="114"/>
    </row>
    <row r="963" spans="1:28" ht="15.75" customHeight="1" x14ac:dyDescent="0.3">
      <c r="A963" s="114"/>
      <c r="B963" s="114"/>
      <c r="C963" s="114"/>
      <c r="D963" s="114"/>
      <c r="E963" s="114"/>
      <c r="F963" s="114"/>
      <c r="G963" s="114"/>
      <c r="H963" s="223"/>
      <c r="I963" s="114"/>
      <c r="J963" s="142"/>
      <c r="K963" s="142"/>
      <c r="L963" s="142"/>
      <c r="M963" s="142"/>
      <c r="N963" s="143"/>
      <c r="O963" s="143"/>
      <c r="P963" s="114"/>
      <c r="Q963" s="114"/>
      <c r="R963" s="114"/>
      <c r="S963" s="114"/>
      <c r="T963" s="114"/>
      <c r="U963" s="114"/>
      <c r="V963" s="114"/>
      <c r="W963" s="114"/>
      <c r="X963" s="114"/>
      <c r="Y963" s="114"/>
      <c r="Z963" s="114"/>
      <c r="AA963" s="114"/>
      <c r="AB963" s="114"/>
    </row>
    <row r="964" spans="1:28" ht="15.75" customHeight="1" x14ac:dyDescent="0.3">
      <c r="A964" s="114"/>
      <c r="B964" s="114"/>
      <c r="C964" s="114"/>
      <c r="D964" s="114"/>
      <c r="E964" s="114"/>
      <c r="F964" s="114"/>
      <c r="G964" s="114"/>
      <c r="H964" s="223"/>
      <c r="I964" s="114"/>
      <c r="J964" s="142"/>
      <c r="K964" s="142"/>
      <c r="L964" s="142"/>
      <c r="M964" s="142"/>
      <c r="N964" s="143"/>
      <c r="O964" s="143"/>
      <c r="P964" s="114"/>
      <c r="Q964" s="114"/>
      <c r="R964" s="114"/>
      <c r="S964" s="114"/>
      <c r="T964" s="114"/>
      <c r="U964" s="114"/>
      <c r="V964" s="114"/>
      <c r="W964" s="114"/>
      <c r="X964" s="114"/>
      <c r="Y964" s="114"/>
      <c r="Z964" s="114"/>
      <c r="AA964" s="114"/>
      <c r="AB964" s="114"/>
    </row>
    <row r="965" spans="1:28" ht="15.75" customHeight="1" x14ac:dyDescent="0.3">
      <c r="A965" s="114"/>
      <c r="B965" s="114"/>
      <c r="C965" s="114"/>
      <c r="D965" s="114"/>
      <c r="E965" s="114"/>
      <c r="F965" s="114"/>
      <c r="G965" s="114"/>
      <c r="H965" s="223"/>
      <c r="I965" s="114"/>
      <c r="J965" s="142"/>
      <c r="K965" s="142"/>
      <c r="L965" s="142"/>
      <c r="M965" s="142"/>
      <c r="N965" s="143"/>
      <c r="O965" s="143"/>
      <c r="P965" s="114"/>
      <c r="Q965" s="114"/>
      <c r="R965" s="114"/>
      <c r="S965" s="114"/>
      <c r="T965" s="114"/>
      <c r="U965" s="114"/>
      <c r="V965" s="114"/>
      <c r="W965" s="114"/>
      <c r="X965" s="114"/>
      <c r="Y965" s="114"/>
      <c r="Z965" s="114"/>
      <c r="AA965" s="114"/>
      <c r="AB965" s="114"/>
    </row>
    <row r="966" spans="1:28" ht="15.75" customHeight="1" x14ac:dyDescent="0.3">
      <c r="A966" s="114"/>
      <c r="B966" s="114"/>
      <c r="C966" s="114"/>
      <c r="D966" s="114"/>
      <c r="E966" s="114"/>
      <c r="F966" s="114"/>
      <c r="G966" s="114"/>
      <c r="H966" s="223"/>
      <c r="I966" s="114"/>
      <c r="J966" s="142"/>
      <c r="K966" s="142"/>
      <c r="L966" s="142"/>
      <c r="M966" s="142"/>
      <c r="N966" s="143"/>
      <c r="O966" s="143"/>
      <c r="P966" s="114"/>
      <c r="Q966" s="114"/>
      <c r="R966" s="114"/>
      <c r="S966" s="114"/>
      <c r="T966" s="114"/>
      <c r="U966" s="114"/>
      <c r="V966" s="114"/>
      <c r="W966" s="114"/>
      <c r="X966" s="114"/>
      <c r="Y966" s="114"/>
      <c r="Z966" s="114"/>
      <c r="AA966" s="114"/>
      <c r="AB966" s="114"/>
    </row>
    <row r="967" spans="1:28" ht="15.75" customHeight="1" x14ac:dyDescent="0.3">
      <c r="A967" s="114"/>
      <c r="B967" s="114"/>
      <c r="C967" s="114"/>
      <c r="D967" s="114"/>
      <c r="E967" s="114"/>
      <c r="F967" s="114"/>
      <c r="G967" s="114"/>
      <c r="H967" s="223"/>
      <c r="I967" s="114"/>
      <c r="J967" s="142"/>
      <c r="K967" s="142"/>
      <c r="L967" s="142"/>
      <c r="M967" s="142"/>
      <c r="N967" s="143"/>
      <c r="O967" s="143"/>
      <c r="P967" s="114"/>
      <c r="Q967" s="114"/>
      <c r="R967" s="114"/>
      <c r="S967" s="114"/>
      <c r="T967" s="114"/>
      <c r="U967" s="114"/>
      <c r="V967" s="114"/>
      <c r="W967" s="114"/>
      <c r="X967" s="114"/>
      <c r="Y967" s="114"/>
      <c r="Z967" s="114"/>
      <c r="AA967" s="114"/>
      <c r="AB967" s="114"/>
    </row>
    <row r="968" spans="1:28" ht="15.75" customHeight="1" x14ac:dyDescent="0.3">
      <c r="A968" s="114"/>
      <c r="B968" s="114"/>
      <c r="C968" s="114"/>
      <c r="D968" s="114"/>
      <c r="E968" s="114"/>
      <c r="F968" s="114"/>
      <c r="G968" s="114"/>
      <c r="H968" s="223"/>
      <c r="I968" s="114"/>
      <c r="J968" s="142"/>
      <c r="K968" s="142"/>
      <c r="L968" s="142"/>
      <c r="M968" s="142"/>
      <c r="N968" s="143"/>
      <c r="O968" s="143"/>
      <c r="P968" s="114"/>
      <c r="Q968" s="114"/>
      <c r="R968" s="114"/>
      <c r="S968" s="114"/>
      <c r="T968" s="114"/>
      <c r="U968" s="114"/>
      <c r="V968" s="114"/>
      <c r="W968" s="114"/>
      <c r="X968" s="114"/>
      <c r="Y968" s="114"/>
      <c r="Z968" s="114"/>
      <c r="AA968" s="114"/>
      <c r="AB968" s="114"/>
    </row>
    <row r="969" spans="1:28" ht="15.75" customHeight="1" x14ac:dyDescent="0.3">
      <c r="A969" s="114"/>
      <c r="B969" s="114"/>
      <c r="C969" s="114"/>
      <c r="D969" s="114"/>
      <c r="E969" s="114"/>
      <c r="F969" s="114"/>
      <c r="G969" s="114"/>
      <c r="H969" s="223"/>
      <c r="I969" s="114"/>
      <c r="J969" s="142"/>
      <c r="K969" s="142"/>
      <c r="L969" s="142"/>
      <c r="M969" s="142"/>
      <c r="N969" s="143"/>
      <c r="O969" s="143"/>
      <c r="P969" s="114"/>
      <c r="Q969" s="114"/>
      <c r="R969" s="114"/>
      <c r="S969" s="114"/>
      <c r="T969" s="114"/>
      <c r="U969" s="114"/>
      <c r="V969" s="114"/>
      <c r="W969" s="114"/>
      <c r="X969" s="114"/>
      <c r="Y969" s="114"/>
      <c r="Z969" s="114"/>
      <c r="AA969" s="114"/>
      <c r="AB969" s="114"/>
    </row>
    <row r="970" spans="1:28" ht="15.75" customHeight="1" x14ac:dyDescent="0.3">
      <c r="A970" s="114"/>
      <c r="B970" s="114"/>
      <c r="C970" s="114"/>
      <c r="D970" s="114"/>
      <c r="E970" s="114"/>
      <c r="F970" s="114"/>
      <c r="G970" s="114"/>
      <c r="H970" s="223"/>
      <c r="I970" s="114"/>
      <c r="J970" s="142"/>
      <c r="K970" s="142"/>
      <c r="L970" s="142"/>
      <c r="M970" s="142"/>
      <c r="N970" s="143"/>
      <c r="O970" s="143"/>
      <c r="P970" s="114"/>
      <c r="Q970" s="114"/>
      <c r="R970" s="114"/>
      <c r="S970" s="114"/>
      <c r="T970" s="114"/>
      <c r="U970" s="114"/>
      <c r="V970" s="114"/>
      <c r="W970" s="114"/>
      <c r="X970" s="114"/>
      <c r="Y970" s="114"/>
      <c r="Z970" s="114"/>
      <c r="AA970" s="114"/>
      <c r="AB970" s="114"/>
    </row>
    <row r="971" spans="1:28" ht="15.75" customHeight="1" x14ac:dyDescent="0.3">
      <c r="A971" s="114"/>
      <c r="B971" s="114"/>
      <c r="C971" s="114"/>
      <c r="D971" s="114"/>
      <c r="E971" s="114"/>
      <c r="F971" s="114"/>
      <c r="G971" s="114"/>
      <c r="H971" s="223"/>
      <c r="I971" s="114"/>
      <c r="J971" s="142"/>
      <c r="K971" s="142"/>
      <c r="L971" s="142"/>
      <c r="M971" s="142"/>
      <c r="N971" s="143"/>
      <c r="O971" s="143"/>
      <c r="P971" s="114"/>
      <c r="Q971" s="114"/>
      <c r="R971" s="114"/>
      <c r="S971" s="114"/>
      <c r="T971" s="114"/>
      <c r="U971" s="114"/>
      <c r="V971" s="114"/>
      <c r="W971" s="114"/>
      <c r="X971" s="114"/>
      <c r="Y971" s="114"/>
      <c r="Z971" s="114"/>
      <c r="AA971" s="114"/>
      <c r="AB971" s="114"/>
    </row>
    <row r="972" spans="1:28" ht="15.75" customHeight="1" x14ac:dyDescent="0.3">
      <c r="A972" s="114"/>
      <c r="B972" s="114"/>
      <c r="C972" s="114"/>
      <c r="D972" s="114"/>
      <c r="E972" s="114"/>
      <c r="F972" s="114"/>
      <c r="G972" s="114"/>
      <c r="H972" s="223"/>
      <c r="I972" s="114"/>
      <c r="J972" s="142"/>
      <c r="K972" s="142"/>
      <c r="L972" s="142"/>
      <c r="M972" s="142"/>
      <c r="N972" s="143"/>
      <c r="O972" s="143"/>
      <c r="P972" s="114"/>
      <c r="Q972" s="114"/>
      <c r="R972" s="114"/>
      <c r="S972" s="114"/>
      <c r="T972" s="114"/>
      <c r="U972" s="114"/>
      <c r="V972" s="114"/>
      <c r="W972" s="114"/>
      <c r="X972" s="114"/>
      <c r="Y972" s="114"/>
      <c r="Z972" s="114"/>
      <c r="AA972" s="114"/>
      <c r="AB972" s="114"/>
    </row>
    <row r="973" spans="1:28" ht="15.75" customHeight="1" x14ac:dyDescent="0.3">
      <c r="A973" s="114"/>
      <c r="B973" s="114"/>
      <c r="C973" s="114"/>
      <c r="D973" s="114"/>
      <c r="E973" s="114"/>
      <c r="F973" s="114"/>
      <c r="G973" s="114"/>
      <c r="H973" s="223"/>
      <c r="I973" s="114"/>
      <c r="J973" s="142"/>
      <c r="K973" s="142"/>
      <c r="L973" s="142"/>
      <c r="M973" s="142"/>
      <c r="N973" s="143"/>
      <c r="O973" s="143"/>
      <c r="P973" s="114"/>
      <c r="Q973" s="114"/>
      <c r="R973" s="114"/>
      <c r="S973" s="114"/>
      <c r="T973" s="114"/>
      <c r="U973" s="114"/>
      <c r="V973" s="114"/>
      <c r="W973" s="114"/>
      <c r="X973" s="114"/>
      <c r="Y973" s="114"/>
      <c r="Z973" s="114"/>
      <c r="AA973" s="114"/>
      <c r="AB973" s="114"/>
    </row>
    <row r="974" spans="1:28" ht="15.75" customHeight="1" x14ac:dyDescent="0.3">
      <c r="A974" s="114"/>
      <c r="B974" s="114"/>
      <c r="C974" s="114"/>
      <c r="D974" s="114"/>
      <c r="E974" s="114"/>
      <c r="F974" s="114"/>
      <c r="G974" s="114"/>
      <c r="H974" s="223"/>
      <c r="I974" s="114"/>
      <c r="J974" s="142"/>
      <c r="K974" s="142"/>
      <c r="L974" s="142"/>
      <c r="M974" s="142"/>
      <c r="N974" s="143"/>
      <c r="O974" s="143"/>
      <c r="P974" s="114"/>
      <c r="Q974" s="114"/>
      <c r="R974" s="114"/>
      <c r="S974" s="114"/>
      <c r="T974" s="114"/>
      <c r="U974" s="114"/>
      <c r="V974" s="114"/>
      <c r="W974" s="114"/>
      <c r="X974" s="114"/>
      <c r="Y974" s="114"/>
      <c r="Z974" s="114"/>
      <c r="AA974" s="114"/>
      <c r="AB974" s="114"/>
    </row>
    <row r="975" spans="1:28" ht="15.75" customHeight="1" x14ac:dyDescent="0.3">
      <c r="A975" s="114"/>
      <c r="B975" s="114"/>
      <c r="C975" s="114"/>
      <c r="D975" s="114"/>
      <c r="E975" s="114"/>
      <c r="F975" s="114"/>
      <c r="G975" s="114"/>
      <c r="H975" s="223"/>
      <c r="I975" s="114"/>
      <c r="J975" s="142"/>
      <c r="K975" s="142"/>
      <c r="L975" s="142"/>
      <c r="M975" s="142"/>
      <c r="N975" s="143"/>
      <c r="O975" s="143"/>
      <c r="P975" s="114"/>
      <c r="Q975" s="114"/>
      <c r="R975" s="114"/>
      <c r="S975" s="114"/>
      <c r="T975" s="114"/>
      <c r="U975" s="114"/>
      <c r="V975" s="114"/>
      <c r="W975" s="114"/>
      <c r="X975" s="114"/>
      <c r="Y975" s="114"/>
      <c r="Z975" s="114"/>
      <c r="AA975" s="114"/>
      <c r="AB975" s="114"/>
    </row>
    <row r="976" spans="1:28" ht="15.75" customHeight="1" x14ac:dyDescent="0.3">
      <c r="A976" s="114"/>
      <c r="B976" s="114"/>
      <c r="C976" s="114"/>
      <c r="D976" s="114"/>
      <c r="E976" s="114"/>
      <c r="F976" s="114"/>
      <c r="G976" s="114"/>
      <c r="H976" s="223"/>
      <c r="I976" s="114"/>
      <c r="J976" s="142"/>
      <c r="K976" s="142"/>
      <c r="L976" s="142"/>
      <c r="M976" s="142"/>
      <c r="N976" s="143"/>
      <c r="O976" s="143"/>
      <c r="P976" s="114"/>
      <c r="Q976" s="114"/>
      <c r="R976" s="114"/>
      <c r="S976" s="114"/>
      <c r="T976" s="114"/>
      <c r="U976" s="114"/>
      <c r="V976" s="114"/>
      <c r="W976" s="114"/>
      <c r="X976" s="114"/>
      <c r="Y976" s="114"/>
      <c r="Z976" s="114"/>
      <c r="AA976" s="114"/>
      <c r="AB976" s="114"/>
    </row>
    <row r="977" spans="1:28" ht="15.75" customHeight="1" x14ac:dyDescent="0.3">
      <c r="A977" s="114"/>
      <c r="B977" s="114"/>
      <c r="C977" s="114"/>
      <c r="D977" s="114"/>
      <c r="E977" s="114"/>
      <c r="F977" s="114"/>
      <c r="G977" s="114"/>
      <c r="H977" s="223"/>
      <c r="I977" s="114"/>
      <c r="J977" s="142"/>
      <c r="K977" s="142"/>
      <c r="L977" s="142"/>
      <c r="M977" s="142"/>
      <c r="N977" s="143"/>
      <c r="O977" s="143"/>
      <c r="P977" s="114"/>
      <c r="Q977" s="114"/>
      <c r="R977" s="114"/>
      <c r="S977" s="114"/>
      <c r="T977" s="114"/>
      <c r="U977" s="114"/>
      <c r="V977" s="114"/>
      <c r="W977" s="114"/>
      <c r="X977" s="114"/>
      <c r="Y977" s="114"/>
      <c r="Z977" s="114"/>
      <c r="AA977" s="114"/>
      <c r="AB977" s="114"/>
    </row>
    <row r="978" spans="1:28" ht="15.75" customHeight="1" x14ac:dyDescent="0.3">
      <c r="A978" s="114"/>
      <c r="B978" s="114"/>
      <c r="C978" s="114"/>
      <c r="D978" s="114"/>
      <c r="E978" s="114"/>
      <c r="F978" s="114"/>
      <c r="G978" s="114"/>
      <c r="H978" s="223"/>
      <c r="I978" s="114"/>
      <c r="J978" s="142"/>
      <c r="K978" s="142"/>
      <c r="L978" s="142"/>
      <c r="M978" s="142"/>
      <c r="N978" s="143"/>
      <c r="O978" s="143"/>
      <c r="P978" s="114"/>
      <c r="Q978" s="114"/>
      <c r="R978" s="114"/>
      <c r="S978" s="114"/>
      <c r="T978" s="114"/>
      <c r="U978" s="114"/>
      <c r="V978" s="114"/>
      <c r="W978" s="114"/>
      <c r="X978" s="114"/>
      <c r="Y978" s="114"/>
      <c r="Z978" s="114"/>
      <c r="AA978" s="114"/>
      <c r="AB978" s="114"/>
    </row>
    <row r="979" spans="1:28" ht="15.75" customHeight="1" x14ac:dyDescent="0.3">
      <c r="A979" s="114"/>
      <c r="B979" s="114"/>
      <c r="C979" s="114"/>
      <c r="D979" s="114"/>
      <c r="E979" s="114"/>
      <c r="F979" s="114"/>
      <c r="G979" s="114"/>
      <c r="H979" s="223"/>
      <c r="I979" s="114"/>
      <c r="J979" s="142"/>
      <c r="K979" s="142"/>
      <c r="L979" s="142"/>
      <c r="M979" s="142"/>
      <c r="N979" s="143"/>
      <c r="O979" s="143"/>
      <c r="P979" s="114"/>
      <c r="Q979" s="114"/>
      <c r="R979" s="114"/>
      <c r="S979" s="114"/>
      <c r="T979" s="114"/>
      <c r="U979" s="114"/>
      <c r="V979" s="114"/>
      <c r="W979" s="114"/>
      <c r="X979" s="114"/>
      <c r="Y979" s="114"/>
      <c r="Z979" s="114"/>
      <c r="AA979" s="114"/>
      <c r="AB979" s="114"/>
    </row>
    <row r="980" spans="1:28" ht="15.75" customHeight="1" x14ac:dyDescent="0.3">
      <c r="A980" s="114"/>
      <c r="B980" s="114"/>
      <c r="C980" s="114"/>
      <c r="D980" s="114"/>
      <c r="E980" s="114"/>
      <c r="F980" s="114"/>
      <c r="G980" s="114"/>
      <c r="H980" s="223"/>
      <c r="I980" s="114"/>
      <c r="J980" s="142"/>
      <c r="K980" s="142"/>
      <c r="L980" s="142"/>
      <c r="M980" s="142"/>
      <c r="N980" s="143"/>
      <c r="O980" s="143"/>
      <c r="P980" s="114"/>
      <c r="Q980" s="114"/>
      <c r="R980" s="114"/>
      <c r="S980" s="114"/>
      <c r="T980" s="114"/>
      <c r="U980" s="114"/>
      <c r="V980" s="114"/>
      <c r="W980" s="114"/>
      <c r="X980" s="114"/>
      <c r="Y980" s="114"/>
      <c r="Z980" s="114"/>
      <c r="AA980" s="114"/>
      <c r="AB980" s="114"/>
    </row>
    <row r="981" spans="1:28" ht="15.75" customHeight="1" x14ac:dyDescent="0.3">
      <c r="A981" s="114"/>
      <c r="B981" s="114"/>
      <c r="C981" s="114"/>
      <c r="D981" s="114"/>
      <c r="E981" s="114"/>
      <c r="F981" s="114"/>
      <c r="G981" s="114"/>
      <c r="H981" s="223"/>
      <c r="I981" s="114"/>
      <c r="J981" s="142"/>
      <c r="K981" s="142"/>
      <c r="L981" s="142"/>
      <c r="M981" s="142"/>
      <c r="N981" s="143"/>
      <c r="O981" s="143"/>
      <c r="P981" s="114"/>
      <c r="Q981" s="114"/>
      <c r="R981" s="114"/>
      <c r="S981" s="114"/>
      <c r="T981" s="114"/>
      <c r="U981" s="114"/>
      <c r="V981" s="114"/>
      <c r="W981" s="114"/>
      <c r="X981" s="114"/>
      <c r="Y981" s="114"/>
      <c r="Z981" s="114"/>
      <c r="AA981" s="114"/>
      <c r="AB981" s="114"/>
    </row>
    <row r="982" spans="1:28" ht="15.75" customHeight="1" x14ac:dyDescent="0.3">
      <c r="A982" s="114"/>
      <c r="B982" s="114"/>
      <c r="C982" s="114"/>
      <c r="D982" s="114"/>
      <c r="E982" s="114"/>
      <c r="F982" s="114"/>
      <c r="G982" s="114"/>
      <c r="H982" s="223"/>
      <c r="I982" s="114"/>
      <c r="J982" s="142"/>
      <c r="K982" s="142"/>
      <c r="L982" s="142"/>
      <c r="M982" s="142"/>
      <c r="N982" s="143"/>
      <c r="O982" s="143"/>
      <c r="P982" s="114"/>
      <c r="Q982" s="114"/>
      <c r="R982" s="114"/>
      <c r="S982" s="114"/>
      <c r="T982" s="114"/>
      <c r="U982" s="114"/>
      <c r="V982" s="114"/>
      <c r="W982" s="114"/>
      <c r="X982" s="114"/>
      <c r="Y982" s="114"/>
      <c r="Z982" s="114"/>
      <c r="AA982" s="114"/>
      <c r="AB982" s="114"/>
    </row>
    <row r="983" spans="1:28" ht="15.75" customHeight="1" x14ac:dyDescent="0.3">
      <c r="A983" s="114"/>
      <c r="B983" s="114"/>
      <c r="C983" s="114"/>
      <c r="D983" s="114"/>
      <c r="E983" s="114"/>
      <c r="F983" s="114"/>
      <c r="G983" s="114"/>
      <c r="H983" s="223"/>
      <c r="I983" s="114"/>
      <c r="J983" s="142"/>
      <c r="K983" s="142"/>
      <c r="L983" s="142"/>
      <c r="M983" s="142"/>
      <c r="N983" s="143"/>
      <c r="O983" s="143"/>
      <c r="P983" s="114"/>
      <c r="Q983" s="114"/>
      <c r="R983" s="114"/>
      <c r="S983" s="114"/>
      <c r="T983" s="114"/>
      <c r="U983" s="114"/>
      <c r="V983" s="114"/>
      <c r="W983" s="114"/>
      <c r="X983" s="114"/>
      <c r="Y983" s="114"/>
      <c r="Z983" s="114"/>
      <c r="AA983" s="114"/>
      <c r="AB983" s="114"/>
    </row>
    <row r="984" spans="1:28" ht="15.75" customHeight="1" x14ac:dyDescent="0.3">
      <c r="A984" s="114"/>
      <c r="B984" s="114"/>
      <c r="C984" s="114"/>
      <c r="D984" s="114"/>
      <c r="E984" s="114"/>
      <c r="F984" s="114"/>
      <c r="G984" s="114"/>
      <c r="H984" s="223"/>
      <c r="I984" s="114"/>
      <c r="J984" s="142"/>
      <c r="K984" s="142"/>
      <c r="L984" s="142"/>
      <c r="M984" s="142"/>
      <c r="N984" s="143"/>
      <c r="O984" s="143"/>
      <c r="P984" s="114"/>
      <c r="Q984" s="114"/>
      <c r="R984" s="114"/>
      <c r="S984" s="114"/>
      <c r="T984" s="114"/>
      <c r="U984" s="114"/>
      <c r="V984" s="114"/>
      <c r="W984" s="114"/>
      <c r="X984" s="114"/>
      <c r="Y984" s="114"/>
      <c r="Z984" s="114"/>
      <c r="AA984" s="114"/>
      <c r="AB984" s="114"/>
    </row>
    <row r="985" spans="1:28" ht="15.75" customHeight="1" x14ac:dyDescent="0.3">
      <c r="A985" s="114"/>
      <c r="B985" s="114"/>
      <c r="C985" s="114"/>
      <c r="D985" s="114"/>
      <c r="E985" s="114"/>
      <c r="F985" s="114"/>
      <c r="G985" s="114"/>
      <c r="H985" s="223"/>
      <c r="I985" s="114"/>
      <c r="J985" s="142"/>
      <c r="K985" s="142"/>
      <c r="L985" s="142"/>
      <c r="M985" s="142"/>
      <c r="N985" s="143"/>
      <c r="O985" s="143"/>
      <c r="P985" s="114"/>
      <c r="Q985" s="114"/>
      <c r="R985" s="114"/>
      <c r="S985" s="114"/>
      <c r="T985" s="114"/>
      <c r="U985" s="114"/>
      <c r="V985" s="114"/>
      <c r="W985" s="114"/>
      <c r="X985" s="114"/>
      <c r="Y985" s="114"/>
      <c r="Z985" s="114"/>
      <c r="AA985" s="114"/>
      <c r="AB985" s="114"/>
    </row>
    <row r="986" spans="1:28" ht="15.75" customHeight="1" x14ac:dyDescent="0.3">
      <c r="A986" s="114"/>
      <c r="B986" s="114"/>
      <c r="C986" s="114"/>
      <c r="D986" s="114"/>
      <c r="E986" s="114"/>
      <c r="F986" s="114"/>
      <c r="G986" s="114"/>
      <c r="H986" s="223"/>
      <c r="I986" s="114"/>
      <c r="J986" s="142"/>
      <c r="K986" s="142"/>
      <c r="L986" s="142"/>
      <c r="M986" s="142"/>
      <c r="N986" s="143"/>
      <c r="O986" s="143"/>
      <c r="P986" s="114"/>
      <c r="Q986" s="114"/>
      <c r="R986" s="114"/>
      <c r="S986" s="114"/>
      <c r="T986" s="114"/>
      <c r="U986" s="114"/>
      <c r="V986" s="114"/>
      <c r="W986" s="114"/>
      <c r="X986" s="114"/>
      <c r="Y986" s="114"/>
      <c r="Z986" s="114"/>
      <c r="AA986" s="114"/>
      <c r="AB986" s="114"/>
    </row>
    <row r="987" spans="1:28" ht="15.75" customHeight="1" x14ac:dyDescent="0.3">
      <c r="A987" s="114"/>
      <c r="B987" s="114"/>
      <c r="C987" s="114"/>
      <c r="D987" s="114"/>
      <c r="E987" s="114"/>
      <c r="F987" s="114"/>
      <c r="G987" s="114"/>
      <c r="H987" s="223"/>
      <c r="I987" s="114"/>
      <c r="J987" s="142"/>
      <c r="K987" s="142"/>
      <c r="L987" s="142"/>
      <c r="M987" s="142"/>
      <c r="N987" s="143"/>
      <c r="O987" s="143"/>
      <c r="P987" s="114"/>
      <c r="Q987" s="114"/>
      <c r="R987" s="114"/>
      <c r="S987" s="114"/>
      <c r="T987" s="114"/>
      <c r="U987" s="114"/>
      <c r="V987" s="114"/>
      <c r="W987" s="114"/>
      <c r="X987" s="114"/>
      <c r="Y987" s="114"/>
      <c r="Z987" s="114"/>
      <c r="AA987" s="114"/>
      <c r="AB987" s="114"/>
    </row>
    <row r="988" spans="1:28" ht="15.75" customHeight="1" x14ac:dyDescent="0.3">
      <c r="A988" s="114"/>
      <c r="B988" s="114"/>
      <c r="C988" s="114"/>
      <c r="D988" s="114"/>
      <c r="E988" s="114"/>
      <c r="F988" s="114"/>
      <c r="G988" s="114"/>
      <c r="H988" s="223"/>
      <c r="I988" s="114"/>
      <c r="J988" s="142"/>
      <c r="K988" s="142"/>
      <c r="L988" s="142"/>
      <c r="M988" s="142"/>
      <c r="N988" s="143"/>
      <c r="O988" s="143"/>
      <c r="P988" s="114"/>
      <c r="Q988" s="114"/>
      <c r="R988" s="114"/>
      <c r="S988" s="114"/>
      <c r="T988" s="114"/>
      <c r="U988" s="114"/>
      <c r="V988" s="114"/>
      <c r="W988" s="114"/>
      <c r="X988" s="114"/>
      <c r="Y988" s="114"/>
      <c r="Z988" s="114"/>
      <c r="AA988" s="114"/>
      <c r="AB988" s="114"/>
    </row>
    <row r="989" spans="1:28" ht="15.75" customHeight="1" x14ac:dyDescent="0.3">
      <c r="A989" s="114"/>
      <c r="B989" s="114"/>
      <c r="C989" s="114"/>
      <c r="D989" s="114"/>
      <c r="E989" s="114"/>
      <c r="F989" s="114"/>
      <c r="G989" s="114"/>
      <c r="H989" s="223"/>
      <c r="I989" s="114"/>
      <c r="J989" s="142"/>
      <c r="K989" s="142"/>
      <c r="L989" s="142"/>
      <c r="M989" s="142"/>
      <c r="N989" s="143"/>
      <c r="O989" s="143"/>
      <c r="P989" s="114"/>
      <c r="Q989" s="114"/>
      <c r="R989" s="114"/>
      <c r="S989" s="114"/>
      <c r="T989" s="114"/>
      <c r="U989" s="114"/>
      <c r="V989" s="114"/>
      <c r="W989" s="114"/>
      <c r="X989" s="114"/>
      <c r="Y989" s="114"/>
      <c r="Z989" s="114"/>
      <c r="AA989" s="114"/>
      <c r="AB989" s="114"/>
    </row>
    <row r="990" spans="1:28" ht="15.75" customHeight="1" x14ac:dyDescent="0.3">
      <c r="A990" s="114"/>
      <c r="B990" s="114"/>
      <c r="C990" s="114"/>
      <c r="D990" s="114"/>
      <c r="E990" s="114"/>
      <c r="F990" s="114"/>
      <c r="G990" s="114"/>
      <c r="H990" s="223"/>
      <c r="I990" s="114"/>
      <c r="J990" s="142"/>
      <c r="K990" s="142"/>
      <c r="L990" s="142"/>
      <c r="M990" s="142"/>
      <c r="N990" s="143"/>
      <c r="O990" s="143"/>
      <c r="P990" s="114"/>
      <c r="Q990" s="114"/>
      <c r="R990" s="114"/>
      <c r="S990" s="114"/>
      <c r="T990" s="114"/>
      <c r="U990" s="114"/>
      <c r="V990" s="114"/>
      <c r="W990" s="114"/>
      <c r="X990" s="114"/>
      <c r="Y990" s="114"/>
      <c r="Z990" s="114"/>
      <c r="AA990" s="114"/>
      <c r="AB990" s="114"/>
    </row>
    <row r="991" spans="1:28" ht="15.75" customHeight="1" x14ac:dyDescent="0.3">
      <c r="A991" s="114"/>
      <c r="B991" s="114"/>
      <c r="C991" s="114"/>
      <c r="D991" s="114"/>
      <c r="E991" s="114"/>
      <c r="F991" s="114"/>
      <c r="G991" s="114"/>
      <c r="H991" s="223"/>
      <c r="I991" s="114"/>
      <c r="J991" s="142"/>
      <c r="K991" s="142"/>
      <c r="L991" s="142"/>
      <c r="M991" s="142"/>
      <c r="N991" s="143"/>
      <c r="O991" s="143"/>
      <c r="P991" s="114"/>
      <c r="Q991" s="114"/>
      <c r="R991" s="114"/>
      <c r="S991" s="114"/>
      <c r="T991" s="114"/>
      <c r="U991" s="114"/>
      <c r="V991" s="114"/>
      <c r="W991" s="114"/>
      <c r="X991" s="114"/>
      <c r="Y991" s="114"/>
      <c r="Z991" s="114"/>
      <c r="AA991" s="114"/>
      <c r="AB991" s="114"/>
    </row>
    <row r="992" spans="1:28" ht="15.75" customHeight="1" x14ac:dyDescent="0.3">
      <c r="A992" s="114"/>
      <c r="B992" s="114"/>
      <c r="C992" s="114"/>
      <c r="D992" s="114"/>
      <c r="E992" s="114"/>
      <c r="F992" s="114"/>
      <c r="G992" s="114"/>
      <c r="H992" s="223"/>
      <c r="I992" s="114"/>
      <c r="J992" s="142"/>
      <c r="K992" s="142"/>
      <c r="L992" s="142"/>
      <c r="M992" s="142"/>
      <c r="N992" s="143"/>
      <c r="O992" s="143"/>
      <c r="P992" s="114"/>
      <c r="Q992" s="114"/>
      <c r="R992" s="114"/>
      <c r="S992" s="114"/>
      <c r="T992" s="114"/>
      <c r="U992" s="114"/>
      <c r="V992" s="114"/>
      <c r="W992" s="114"/>
      <c r="X992" s="114"/>
      <c r="Y992" s="114"/>
      <c r="Z992" s="114"/>
      <c r="AA992" s="114"/>
      <c r="AB992" s="114"/>
    </row>
    <row r="993" spans="1:28" ht="15.75" customHeight="1" x14ac:dyDescent="0.3">
      <c r="A993" s="114"/>
      <c r="B993" s="114"/>
      <c r="C993" s="114"/>
      <c r="D993" s="114"/>
      <c r="E993" s="114"/>
      <c r="F993" s="114"/>
      <c r="G993" s="114"/>
      <c r="H993" s="223"/>
      <c r="I993" s="114"/>
      <c r="J993" s="142"/>
      <c r="K993" s="142"/>
      <c r="L993" s="142"/>
      <c r="M993" s="142"/>
      <c r="N993" s="143"/>
      <c r="O993" s="143"/>
      <c r="P993" s="114"/>
      <c r="Q993" s="114"/>
      <c r="R993" s="114"/>
      <c r="S993" s="114"/>
      <c r="T993" s="114"/>
      <c r="U993" s="114"/>
      <c r="V993" s="114"/>
      <c r="W993" s="114"/>
      <c r="X993" s="114"/>
      <c r="Y993" s="114"/>
      <c r="Z993" s="114"/>
      <c r="AA993" s="114"/>
      <c r="AB993" s="114"/>
    </row>
    <row r="994" spans="1:28" ht="15.75" customHeight="1" x14ac:dyDescent="0.3">
      <c r="A994" s="114"/>
      <c r="B994" s="114"/>
      <c r="C994" s="114"/>
      <c r="D994" s="114"/>
      <c r="E994" s="114"/>
      <c r="F994" s="114"/>
      <c r="G994" s="114"/>
      <c r="H994" s="223"/>
      <c r="I994" s="114"/>
      <c r="J994" s="142"/>
      <c r="K994" s="142"/>
      <c r="L994" s="142"/>
      <c r="M994" s="142"/>
      <c r="N994" s="143"/>
      <c r="O994" s="143"/>
      <c r="P994" s="114"/>
      <c r="Q994" s="114"/>
      <c r="R994" s="114"/>
      <c r="S994" s="114"/>
      <c r="T994" s="114"/>
      <c r="U994" s="114"/>
      <c r="V994" s="114"/>
      <c r="W994" s="114"/>
      <c r="X994" s="114"/>
      <c r="Y994" s="114"/>
      <c r="Z994" s="114"/>
      <c r="AA994" s="114"/>
      <c r="AB994" s="114"/>
    </row>
    <row r="995" spans="1:28" ht="15.75" customHeight="1" x14ac:dyDescent="0.3">
      <c r="A995" s="114"/>
      <c r="B995" s="114"/>
      <c r="C995" s="114"/>
      <c r="D995" s="114"/>
      <c r="E995" s="114"/>
      <c r="F995" s="114"/>
      <c r="G995" s="114"/>
      <c r="H995" s="223"/>
      <c r="I995" s="114"/>
      <c r="J995" s="142"/>
      <c r="K995" s="142"/>
      <c r="L995" s="142"/>
      <c r="M995" s="142"/>
      <c r="N995" s="143"/>
      <c r="O995" s="143"/>
      <c r="P995" s="114"/>
      <c r="Q995" s="114"/>
      <c r="R995" s="114"/>
      <c r="S995" s="114"/>
      <c r="T995" s="114"/>
      <c r="U995" s="114"/>
      <c r="V995" s="114"/>
      <c r="W995" s="114"/>
      <c r="X995" s="114"/>
      <c r="Y995" s="114"/>
      <c r="Z995" s="114"/>
      <c r="AA995" s="114"/>
      <c r="AB995" s="114"/>
    </row>
    <row r="996" spans="1:28" ht="15.75" customHeight="1" x14ac:dyDescent="0.3">
      <c r="A996" s="114"/>
      <c r="B996" s="114"/>
      <c r="C996" s="114"/>
      <c r="D996" s="114"/>
      <c r="E996" s="114"/>
      <c r="F996" s="114"/>
      <c r="G996" s="114"/>
      <c r="H996" s="223"/>
      <c r="I996" s="114"/>
      <c r="J996" s="142"/>
      <c r="K996" s="142"/>
      <c r="L996" s="142"/>
      <c r="M996" s="142"/>
      <c r="N996" s="143"/>
      <c r="O996" s="143"/>
      <c r="P996" s="114"/>
      <c r="Q996" s="114"/>
      <c r="R996" s="114"/>
      <c r="S996" s="114"/>
      <c r="T996" s="114"/>
      <c r="U996" s="114"/>
      <c r="V996" s="114"/>
      <c r="W996" s="114"/>
      <c r="X996" s="114"/>
      <c r="Y996" s="114"/>
      <c r="Z996" s="114"/>
      <c r="AA996" s="114"/>
      <c r="AB996" s="114"/>
    </row>
    <row r="997" spans="1:28" ht="15.75" customHeight="1" x14ac:dyDescent="0.3">
      <c r="A997" s="114"/>
      <c r="B997" s="114"/>
      <c r="C997" s="114"/>
      <c r="D997" s="114"/>
      <c r="E997" s="114"/>
      <c r="F997" s="114"/>
      <c r="G997" s="114"/>
      <c r="H997" s="223"/>
      <c r="I997" s="114"/>
      <c r="J997" s="142"/>
      <c r="K997" s="142"/>
      <c r="L997" s="142"/>
      <c r="M997" s="142"/>
      <c r="N997" s="143"/>
      <c r="O997" s="143"/>
      <c r="P997" s="114"/>
      <c r="Q997" s="114"/>
      <c r="R997" s="114"/>
      <c r="S997" s="114"/>
      <c r="T997" s="114"/>
      <c r="U997" s="114"/>
      <c r="V997" s="114"/>
      <c r="W997" s="114"/>
      <c r="X997" s="114"/>
      <c r="Y997" s="114"/>
      <c r="Z997" s="114"/>
      <c r="AA997" s="114"/>
      <c r="AB997" s="114"/>
    </row>
    <row r="998" spans="1:28" ht="15.75" customHeight="1" x14ac:dyDescent="0.3">
      <c r="A998" s="114"/>
      <c r="B998" s="114"/>
      <c r="C998" s="114"/>
      <c r="D998" s="114"/>
      <c r="E998" s="114"/>
      <c r="F998" s="114"/>
      <c r="G998" s="114"/>
      <c r="H998" s="223"/>
      <c r="I998" s="114"/>
      <c r="J998" s="142"/>
      <c r="K998" s="142"/>
      <c r="L998" s="142"/>
      <c r="M998" s="142"/>
      <c r="N998" s="143"/>
      <c r="O998" s="143"/>
      <c r="P998" s="114"/>
      <c r="Q998" s="114"/>
      <c r="R998" s="114"/>
      <c r="S998" s="114"/>
      <c r="T998" s="114"/>
      <c r="U998" s="114"/>
      <c r="V998" s="114"/>
      <c r="W998" s="114"/>
      <c r="X998" s="114"/>
      <c r="Y998" s="114"/>
      <c r="Z998" s="114"/>
      <c r="AA998" s="114"/>
      <c r="AB998" s="114"/>
    </row>
    <row r="999" spans="1:28" ht="15.75" customHeight="1" x14ac:dyDescent="0.3">
      <c r="A999" s="114"/>
      <c r="B999" s="114"/>
      <c r="C999" s="114"/>
      <c r="D999" s="114"/>
      <c r="E999" s="114"/>
      <c r="F999" s="114"/>
      <c r="G999" s="114"/>
      <c r="H999" s="223"/>
      <c r="I999" s="114"/>
      <c r="J999" s="142"/>
      <c r="K999" s="142"/>
      <c r="L999" s="142"/>
      <c r="M999" s="142"/>
      <c r="N999" s="143"/>
      <c r="O999" s="143"/>
      <c r="P999" s="114"/>
      <c r="Q999" s="114"/>
      <c r="R999" s="114"/>
      <c r="S999" s="114"/>
      <c r="T999" s="114"/>
      <c r="U999" s="114"/>
      <c r="V999" s="114"/>
      <c r="W999" s="114"/>
      <c r="X999" s="114"/>
      <c r="Y999" s="114"/>
      <c r="Z999" s="114"/>
      <c r="AA999" s="114"/>
      <c r="AB999" s="114"/>
    </row>
    <row r="1000" spans="1:28" ht="15.75" customHeight="1" x14ac:dyDescent="0.3">
      <c r="A1000" s="114"/>
      <c r="B1000" s="114"/>
      <c r="C1000" s="114"/>
      <c r="D1000" s="114"/>
      <c r="E1000" s="114"/>
      <c r="F1000" s="114"/>
      <c r="G1000" s="114"/>
      <c r="H1000" s="223"/>
      <c r="I1000" s="114"/>
      <c r="J1000" s="142"/>
      <c r="K1000" s="142"/>
      <c r="L1000" s="142"/>
      <c r="M1000" s="142"/>
      <c r="N1000" s="143"/>
      <c r="O1000" s="143"/>
      <c r="P1000" s="114"/>
      <c r="Q1000" s="114"/>
      <c r="R1000" s="114"/>
      <c r="S1000" s="114"/>
      <c r="T1000" s="114"/>
      <c r="U1000" s="114"/>
      <c r="V1000" s="114"/>
      <c r="W1000" s="114"/>
      <c r="X1000" s="114"/>
      <c r="Y1000" s="114"/>
      <c r="Z1000" s="114"/>
      <c r="AA1000" s="114"/>
      <c r="AB1000" s="114"/>
    </row>
    <row r="1001" spans="1:28" ht="15.75" customHeight="1" x14ac:dyDescent="0.3">
      <c r="A1001" s="114"/>
      <c r="B1001" s="114"/>
      <c r="C1001" s="114"/>
      <c r="D1001" s="114"/>
      <c r="E1001" s="114"/>
      <c r="F1001" s="114"/>
      <c r="G1001" s="114"/>
      <c r="H1001" s="223"/>
      <c r="I1001" s="114"/>
      <c r="J1001" s="142"/>
      <c r="K1001" s="142"/>
      <c r="L1001" s="142"/>
      <c r="M1001" s="142"/>
      <c r="N1001" s="143"/>
      <c r="O1001" s="143"/>
      <c r="P1001" s="114"/>
      <c r="Q1001" s="114"/>
      <c r="R1001" s="114"/>
      <c r="S1001" s="114"/>
      <c r="T1001" s="114"/>
      <c r="U1001" s="114"/>
      <c r="V1001" s="114"/>
      <c r="W1001" s="114"/>
      <c r="X1001" s="114"/>
      <c r="Y1001" s="114"/>
      <c r="Z1001" s="114"/>
      <c r="AA1001" s="114"/>
      <c r="AB1001" s="114"/>
    </row>
    <row r="1002" spans="1:28" ht="15.75" customHeight="1" x14ac:dyDescent="0.3">
      <c r="A1002" s="114"/>
      <c r="B1002" s="114"/>
      <c r="C1002" s="114"/>
      <c r="D1002" s="114"/>
      <c r="E1002" s="114"/>
      <c r="F1002" s="114"/>
      <c r="G1002" s="114"/>
      <c r="H1002" s="223"/>
      <c r="I1002" s="114"/>
      <c r="J1002" s="142"/>
      <c r="K1002" s="142"/>
      <c r="L1002" s="142"/>
      <c r="M1002" s="142"/>
      <c r="N1002" s="143"/>
      <c r="O1002" s="143"/>
      <c r="P1002" s="114"/>
      <c r="Q1002" s="114"/>
      <c r="R1002" s="114"/>
      <c r="S1002" s="114"/>
      <c r="T1002" s="114"/>
      <c r="U1002" s="114"/>
      <c r="V1002" s="114"/>
      <c r="W1002" s="114"/>
      <c r="X1002" s="114"/>
      <c r="Y1002" s="114"/>
      <c r="Z1002" s="114"/>
      <c r="AA1002" s="114"/>
      <c r="AB1002" s="114"/>
    </row>
    <row r="1003" spans="1:28" ht="15.75" customHeight="1" x14ac:dyDescent="0.3">
      <c r="A1003" s="114"/>
      <c r="B1003" s="114"/>
      <c r="C1003" s="114"/>
      <c r="D1003" s="114"/>
      <c r="E1003" s="114"/>
      <c r="F1003" s="114"/>
      <c r="G1003" s="114"/>
      <c r="H1003" s="223"/>
      <c r="I1003" s="114"/>
      <c r="J1003" s="142"/>
      <c r="K1003" s="142"/>
      <c r="L1003" s="142"/>
      <c r="M1003" s="142"/>
      <c r="N1003" s="143"/>
      <c r="O1003" s="143"/>
      <c r="P1003" s="114"/>
      <c r="Q1003" s="114"/>
      <c r="R1003" s="114"/>
      <c r="S1003" s="114"/>
      <c r="T1003" s="114"/>
      <c r="U1003" s="114"/>
      <c r="V1003" s="114"/>
      <c r="W1003" s="114"/>
      <c r="X1003" s="114"/>
      <c r="Y1003" s="114"/>
      <c r="Z1003" s="114"/>
      <c r="AA1003" s="114"/>
      <c r="AB1003" s="114"/>
    </row>
    <row r="1004" spans="1:28" ht="15.75" customHeight="1" x14ac:dyDescent="0.3">
      <c r="A1004" s="114"/>
      <c r="B1004" s="114"/>
      <c r="C1004" s="114"/>
      <c r="D1004" s="114"/>
      <c r="E1004" s="114"/>
      <c r="F1004" s="114"/>
      <c r="G1004" s="114"/>
      <c r="H1004" s="223"/>
      <c r="I1004" s="114"/>
      <c r="J1004" s="142"/>
      <c r="K1004" s="142"/>
      <c r="L1004" s="142"/>
      <c r="M1004" s="142"/>
      <c r="N1004" s="143"/>
      <c r="O1004" s="143"/>
      <c r="P1004" s="114"/>
      <c r="Q1004" s="114"/>
      <c r="R1004" s="114"/>
      <c r="S1004" s="114"/>
      <c r="T1004" s="114"/>
      <c r="U1004" s="114"/>
      <c r="V1004" s="114"/>
      <c r="W1004" s="114"/>
      <c r="X1004" s="114"/>
      <c r="Y1004" s="114"/>
      <c r="Z1004" s="114"/>
      <c r="AA1004" s="114"/>
      <c r="AB1004" s="114"/>
    </row>
    <row r="1005" spans="1:28" ht="15.75" customHeight="1" x14ac:dyDescent="0.3">
      <c r="A1005" s="114"/>
      <c r="B1005" s="114"/>
      <c r="C1005" s="114"/>
      <c r="D1005" s="114"/>
      <c r="E1005" s="114"/>
      <c r="F1005" s="114"/>
      <c r="G1005" s="114"/>
      <c r="H1005" s="223"/>
      <c r="I1005" s="114"/>
      <c r="J1005" s="142"/>
      <c r="K1005" s="142"/>
      <c r="L1005" s="142"/>
      <c r="M1005" s="142"/>
      <c r="N1005" s="143"/>
      <c r="O1005" s="143"/>
      <c r="P1005" s="114"/>
      <c r="Q1005" s="114"/>
      <c r="R1005" s="114"/>
      <c r="S1005" s="114"/>
      <c r="T1005" s="114"/>
      <c r="U1005" s="114"/>
      <c r="V1005" s="114"/>
      <c r="W1005" s="114"/>
      <c r="X1005" s="114"/>
      <c r="Y1005" s="114"/>
      <c r="Z1005" s="114"/>
      <c r="AA1005" s="114"/>
      <c r="AB1005" s="114"/>
    </row>
    <row r="1006" spans="1:28" ht="15.75" customHeight="1" x14ac:dyDescent="0.3">
      <c r="A1006" s="114"/>
      <c r="B1006" s="114"/>
      <c r="C1006" s="114"/>
      <c r="D1006" s="114"/>
      <c r="E1006" s="114"/>
      <c r="F1006" s="114"/>
      <c r="G1006" s="114"/>
      <c r="H1006" s="223"/>
      <c r="I1006" s="114"/>
      <c r="J1006" s="142"/>
      <c r="K1006" s="142"/>
      <c r="L1006" s="142"/>
      <c r="M1006" s="142"/>
      <c r="N1006" s="143"/>
      <c r="O1006" s="143"/>
      <c r="P1006" s="114"/>
      <c r="Q1006" s="114"/>
      <c r="R1006" s="114"/>
      <c r="S1006" s="114"/>
      <c r="T1006" s="114"/>
      <c r="U1006" s="114"/>
      <c r="V1006" s="114"/>
      <c r="W1006" s="114"/>
      <c r="X1006" s="114"/>
      <c r="Y1006" s="114"/>
      <c r="Z1006" s="114"/>
      <c r="AA1006" s="114"/>
      <c r="AB1006" s="114"/>
    </row>
    <row r="1007" spans="1:28" ht="15.75" customHeight="1" x14ac:dyDescent="0.3">
      <c r="A1007" s="114"/>
      <c r="B1007" s="114"/>
      <c r="C1007" s="114"/>
      <c r="D1007" s="114"/>
      <c r="E1007" s="114"/>
      <c r="F1007" s="114"/>
      <c r="G1007" s="114"/>
      <c r="H1007" s="223"/>
      <c r="I1007" s="114"/>
      <c r="J1007" s="142"/>
      <c r="K1007" s="142"/>
      <c r="L1007" s="142"/>
      <c r="M1007" s="142"/>
      <c r="N1007" s="143"/>
      <c r="O1007" s="143"/>
      <c r="P1007" s="114"/>
      <c r="Q1007" s="114"/>
      <c r="R1007" s="114"/>
      <c r="S1007" s="114"/>
      <c r="T1007" s="114"/>
      <c r="U1007" s="114"/>
      <c r="V1007" s="114"/>
      <c r="W1007" s="114"/>
      <c r="X1007" s="114"/>
      <c r="Y1007" s="114"/>
      <c r="Z1007" s="114"/>
      <c r="AA1007" s="114"/>
      <c r="AB1007" s="114"/>
    </row>
    <row r="1008" spans="1:28" ht="15.75" customHeight="1" x14ac:dyDescent="0.3">
      <c r="A1008" s="114"/>
      <c r="B1008" s="114"/>
      <c r="C1008" s="114"/>
      <c r="D1008" s="114"/>
      <c r="E1008" s="114"/>
      <c r="F1008" s="114"/>
      <c r="G1008" s="114"/>
      <c r="H1008" s="223"/>
      <c r="I1008" s="114"/>
      <c r="J1008" s="142"/>
      <c r="K1008" s="142"/>
      <c r="L1008" s="142"/>
      <c r="M1008" s="142"/>
      <c r="N1008" s="143"/>
      <c r="O1008" s="143"/>
      <c r="P1008" s="114"/>
      <c r="Q1008" s="114"/>
      <c r="R1008" s="114"/>
      <c r="S1008" s="114"/>
      <c r="T1008" s="114"/>
      <c r="U1008" s="114"/>
      <c r="V1008" s="114"/>
      <c r="W1008" s="114"/>
      <c r="X1008" s="114"/>
      <c r="Y1008" s="114"/>
      <c r="Z1008" s="114"/>
      <c r="AA1008" s="114"/>
      <c r="AB1008" s="114"/>
    </row>
    <row r="1009" spans="1:28" ht="15.75" customHeight="1" x14ac:dyDescent="0.3">
      <c r="A1009" s="114"/>
      <c r="B1009" s="114"/>
      <c r="C1009" s="114"/>
      <c r="D1009" s="114"/>
      <c r="E1009" s="114"/>
      <c r="F1009" s="114"/>
      <c r="G1009" s="114"/>
      <c r="H1009" s="223"/>
      <c r="I1009" s="114"/>
      <c r="J1009" s="142"/>
      <c r="K1009" s="142"/>
      <c r="L1009" s="142"/>
      <c r="M1009" s="142"/>
      <c r="N1009" s="143"/>
      <c r="O1009" s="143"/>
      <c r="P1009" s="114"/>
      <c r="Q1009" s="114"/>
      <c r="R1009" s="114"/>
      <c r="S1009" s="114"/>
      <c r="T1009" s="114"/>
      <c r="U1009" s="114"/>
      <c r="V1009" s="114"/>
      <c r="W1009" s="114"/>
      <c r="X1009" s="114"/>
      <c r="Y1009" s="114"/>
      <c r="Z1009" s="114"/>
      <c r="AA1009" s="114"/>
      <c r="AB1009" s="114"/>
    </row>
    <row r="1010" spans="1:28" ht="15.75" customHeight="1" x14ac:dyDescent="0.3">
      <c r="A1010" s="114"/>
      <c r="B1010" s="114"/>
      <c r="C1010" s="114"/>
      <c r="D1010" s="114"/>
      <c r="E1010" s="114"/>
      <c r="F1010" s="114"/>
      <c r="G1010" s="114"/>
      <c r="H1010" s="223"/>
      <c r="I1010" s="114"/>
      <c r="J1010" s="142"/>
      <c r="K1010" s="142"/>
      <c r="L1010" s="142"/>
      <c r="M1010" s="142"/>
      <c r="N1010" s="143"/>
      <c r="O1010" s="143"/>
      <c r="P1010" s="114"/>
      <c r="Q1010" s="114"/>
      <c r="R1010" s="114"/>
      <c r="S1010" s="114"/>
      <c r="T1010" s="114"/>
      <c r="U1010" s="114"/>
      <c r="V1010" s="114"/>
      <c r="W1010" s="114"/>
      <c r="X1010" s="114"/>
      <c r="Y1010" s="114"/>
      <c r="Z1010" s="114"/>
      <c r="AA1010" s="114"/>
      <c r="AB1010" s="114"/>
    </row>
    <row r="1011" spans="1:28" ht="15.75" customHeight="1" x14ac:dyDescent="0.3">
      <c r="A1011" s="114"/>
      <c r="B1011" s="114"/>
      <c r="C1011" s="114"/>
      <c r="D1011" s="114"/>
      <c r="E1011" s="114"/>
      <c r="F1011" s="114"/>
      <c r="G1011" s="114"/>
      <c r="H1011" s="223"/>
      <c r="I1011" s="114"/>
      <c r="J1011" s="142"/>
      <c r="K1011" s="142"/>
      <c r="L1011" s="142"/>
      <c r="M1011" s="142"/>
      <c r="N1011" s="143"/>
      <c r="O1011" s="143"/>
      <c r="P1011" s="114"/>
      <c r="Q1011" s="114"/>
      <c r="R1011" s="114"/>
      <c r="S1011" s="114"/>
      <c r="T1011" s="114"/>
      <c r="U1011" s="114"/>
      <c r="V1011" s="114"/>
      <c r="W1011" s="114"/>
      <c r="X1011" s="114"/>
      <c r="Y1011" s="114"/>
      <c r="Z1011" s="114"/>
      <c r="AA1011" s="114"/>
      <c r="AB1011" s="114"/>
    </row>
    <row r="1012" spans="1:28" ht="15.75" customHeight="1" x14ac:dyDescent="0.3">
      <c r="A1012" s="114"/>
      <c r="B1012" s="114"/>
      <c r="C1012" s="114"/>
      <c r="D1012" s="114"/>
      <c r="E1012" s="114"/>
      <c r="F1012" s="114"/>
      <c r="G1012" s="114"/>
      <c r="H1012" s="223"/>
      <c r="I1012" s="114"/>
      <c r="J1012" s="142"/>
      <c r="K1012" s="142"/>
      <c r="L1012" s="142"/>
      <c r="M1012" s="142"/>
      <c r="N1012" s="143"/>
      <c r="O1012" s="143"/>
      <c r="P1012" s="114"/>
      <c r="Q1012" s="114"/>
      <c r="R1012" s="114"/>
      <c r="S1012" s="114"/>
      <c r="T1012" s="114"/>
      <c r="U1012" s="114"/>
      <c r="V1012" s="114"/>
      <c r="W1012" s="114"/>
      <c r="X1012" s="114"/>
      <c r="Y1012" s="114"/>
      <c r="Z1012" s="114"/>
      <c r="AA1012" s="114"/>
      <c r="AB1012" s="114"/>
    </row>
    <row r="1013" spans="1:28" ht="15.75" customHeight="1" x14ac:dyDescent="0.3">
      <c r="A1013" s="114"/>
      <c r="B1013" s="114"/>
      <c r="C1013" s="114"/>
      <c r="D1013" s="114"/>
      <c r="E1013" s="114"/>
      <c r="F1013" s="114"/>
      <c r="G1013" s="114"/>
      <c r="H1013" s="223"/>
      <c r="I1013" s="114"/>
      <c r="J1013" s="142"/>
      <c r="K1013" s="142"/>
      <c r="L1013" s="142"/>
      <c r="M1013" s="142"/>
      <c r="N1013" s="143"/>
      <c r="O1013" s="143"/>
      <c r="P1013" s="114"/>
      <c r="Q1013" s="114"/>
      <c r="R1013" s="114"/>
      <c r="S1013" s="114"/>
      <c r="T1013" s="114"/>
      <c r="U1013" s="114"/>
      <c r="V1013" s="114"/>
      <c r="W1013" s="114"/>
      <c r="X1013" s="114"/>
      <c r="Y1013" s="114"/>
      <c r="Z1013" s="114"/>
      <c r="AA1013" s="114"/>
      <c r="AB1013" s="114"/>
    </row>
    <row r="1014" spans="1:28" ht="15.75" customHeight="1" x14ac:dyDescent="0.3">
      <c r="A1014" s="114"/>
      <c r="B1014" s="114"/>
      <c r="C1014" s="114"/>
      <c r="D1014" s="114"/>
      <c r="E1014" s="114"/>
      <c r="F1014" s="114"/>
      <c r="G1014" s="114"/>
      <c r="H1014" s="223"/>
      <c r="I1014" s="114"/>
      <c r="J1014" s="142"/>
      <c r="K1014" s="142"/>
      <c r="L1014" s="142"/>
      <c r="M1014" s="142"/>
      <c r="N1014" s="143"/>
      <c r="O1014" s="143"/>
      <c r="P1014" s="114"/>
      <c r="Q1014" s="114"/>
      <c r="R1014" s="114"/>
      <c r="S1014" s="114"/>
      <c r="T1014" s="114"/>
      <c r="U1014" s="114"/>
      <c r="V1014" s="114"/>
      <c r="W1014" s="114"/>
      <c r="X1014" s="114"/>
      <c r="Y1014" s="114"/>
      <c r="Z1014" s="114"/>
      <c r="AA1014" s="114"/>
      <c r="AB1014" s="114"/>
    </row>
    <row r="1015" spans="1:28" ht="15.75" customHeight="1" x14ac:dyDescent="0.3">
      <c r="A1015" s="114"/>
      <c r="B1015" s="114"/>
      <c r="C1015" s="114"/>
      <c r="D1015" s="114"/>
      <c r="E1015" s="114"/>
      <c r="F1015" s="114"/>
      <c r="G1015" s="114"/>
      <c r="H1015" s="223"/>
      <c r="I1015" s="114"/>
      <c r="J1015" s="142"/>
      <c r="K1015" s="142"/>
      <c r="L1015" s="142"/>
      <c r="M1015" s="142"/>
      <c r="N1015" s="143"/>
      <c r="O1015" s="143"/>
      <c r="P1015" s="114"/>
      <c r="Q1015" s="114"/>
      <c r="R1015" s="114"/>
      <c r="S1015" s="114"/>
      <c r="T1015" s="114"/>
      <c r="U1015" s="114"/>
      <c r="V1015" s="114"/>
      <c r="W1015" s="114"/>
      <c r="X1015" s="114"/>
      <c r="Y1015" s="114"/>
      <c r="Z1015" s="114"/>
      <c r="AA1015" s="114"/>
      <c r="AB1015" s="114"/>
    </row>
    <row r="1016" spans="1:28" ht="15.75" customHeight="1" x14ac:dyDescent="0.3">
      <c r="A1016" s="114"/>
      <c r="B1016" s="114"/>
      <c r="C1016" s="114"/>
      <c r="D1016" s="114"/>
      <c r="E1016" s="114"/>
      <c r="F1016" s="114"/>
      <c r="G1016" s="114"/>
      <c r="H1016" s="223"/>
      <c r="I1016" s="114"/>
      <c r="J1016" s="142"/>
      <c r="K1016" s="142"/>
      <c r="L1016" s="142"/>
      <c r="M1016" s="142"/>
      <c r="N1016" s="143"/>
      <c r="O1016" s="143"/>
      <c r="P1016" s="114"/>
      <c r="Q1016" s="114"/>
      <c r="R1016" s="114"/>
      <c r="S1016" s="114"/>
      <c r="T1016" s="114"/>
      <c r="U1016" s="114"/>
      <c r="V1016" s="114"/>
      <c r="W1016" s="114"/>
      <c r="X1016" s="114"/>
      <c r="Y1016" s="114"/>
      <c r="Z1016" s="114"/>
      <c r="AA1016" s="114"/>
      <c r="AB1016" s="114"/>
    </row>
    <row r="1017" spans="1:28" ht="15.75" customHeight="1" x14ac:dyDescent="0.3">
      <c r="A1017" s="114"/>
      <c r="B1017" s="114"/>
      <c r="C1017" s="114"/>
      <c r="D1017" s="114"/>
      <c r="E1017" s="114"/>
      <c r="F1017" s="114"/>
      <c r="G1017" s="114"/>
      <c r="H1017" s="223"/>
      <c r="I1017" s="114"/>
      <c r="J1017" s="142"/>
      <c r="K1017" s="142"/>
      <c r="L1017" s="142"/>
      <c r="M1017" s="142"/>
      <c r="N1017" s="143"/>
      <c r="O1017" s="143"/>
      <c r="P1017" s="114"/>
      <c r="Q1017" s="114"/>
      <c r="R1017" s="114"/>
      <c r="S1017" s="114"/>
      <c r="T1017" s="114"/>
      <c r="U1017" s="114"/>
      <c r="V1017" s="114"/>
      <c r="W1017" s="114"/>
      <c r="X1017" s="114"/>
      <c r="Y1017" s="114"/>
      <c r="Z1017" s="114"/>
      <c r="AA1017" s="114"/>
      <c r="AB1017" s="114"/>
    </row>
    <row r="1018" spans="1:28" ht="15.75" customHeight="1" x14ac:dyDescent="0.3">
      <c r="A1018" s="114"/>
      <c r="B1018" s="114"/>
      <c r="C1018" s="114"/>
      <c r="D1018" s="114"/>
      <c r="E1018" s="114"/>
      <c r="F1018" s="114"/>
      <c r="G1018" s="114"/>
      <c r="H1018" s="223"/>
      <c r="I1018" s="114"/>
      <c r="J1018" s="142"/>
      <c r="K1018" s="142"/>
      <c r="L1018" s="142"/>
      <c r="M1018" s="142"/>
      <c r="N1018" s="143"/>
      <c r="O1018" s="143"/>
      <c r="P1018" s="114"/>
      <c r="Q1018" s="114"/>
      <c r="R1018" s="114"/>
      <c r="S1018" s="114"/>
      <c r="T1018" s="114"/>
      <c r="U1018" s="114"/>
      <c r="V1018" s="114"/>
      <c r="W1018" s="114"/>
      <c r="X1018" s="114"/>
      <c r="Y1018" s="114"/>
      <c r="Z1018" s="114"/>
      <c r="AA1018" s="114"/>
      <c r="AB1018" s="114"/>
    </row>
    <row r="1019" spans="1:28" ht="15.75" customHeight="1" x14ac:dyDescent="0.3">
      <c r="A1019" s="114"/>
      <c r="B1019" s="114"/>
      <c r="C1019" s="114"/>
      <c r="D1019" s="114"/>
      <c r="E1019" s="114"/>
      <c r="F1019" s="114"/>
      <c r="G1019" s="114"/>
      <c r="H1019" s="223"/>
      <c r="I1019" s="114"/>
      <c r="J1019" s="142"/>
      <c r="K1019" s="142"/>
      <c r="L1019" s="142"/>
      <c r="M1019" s="142"/>
      <c r="N1019" s="143"/>
      <c r="O1019" s="143"/>
      <c r="P1019" s="114"/>
      <c r="Q1019" s="114"/>
      <c r="R1019" s="114"/>
      <c r="S1019" s="114"/>
      <c r="T1019" s="114"/>
      <c r="U1019" s="114"/>
      <c r="V1019" s="114"/>
      <c r="W1019" s="114"/>
      <c r="X1019" s="114"/>
      <c r="Y1019" s="114"/>
      <c r="Z1019" s="114"/>
      <c r="AA1019" s="114"/>
      <c r="AB1019" s="114"/>
    </row>
    <row r="1020" spans="1:28" ht="15.75" customHeight="1" x14ac:dyDescent="0.3">
      <c r="A1020" s="114"/>
      <c r="B1020" s="114"/>
      <c r="C1020" s="114"/>
      <c r="D1020" s="114"/>
      <c r="E1020" s="114"/>
      <c r="F1020" s="114"/>
      <c r="G1020" s="114"/>
      <c r="H1020" s="223"/>
      <c r="I1020" s="114"/>
      <c r="J1020" s="142"/>
      <c r="K1020" s="142"/>
      <c r="L1020" s="142"/>
      <c r="M1020" s="142"/>
      <c r="N1020" s="143"/>
      <c r="O1020" s="143"/>
      <c r="P1020" s="114"/>
      <c r="Q1020" s="114"/>
      <c r="R1020" s="114"/>
      <c r="S1020" s="114"/>
      <c r="T1020" s="114"/>
      <c r="U1020" s="114"/>
      <c r="V1020" s="114"/>
      <c r="W1020" s="114"/>
      <c r="X1020" s="114"/>
      <c r="Y1020" s="114"/>
      <c r="Z1020" s="114"/>
      <c r="AA1020" s="114"/>
      <c r="AB1020" s="114"/>
    </row>
    <row r="1021" spans="1:28" ht="15.75" customHeight="1" x14ac:dyDescent="0.3">
      <c r="A1021" s="114"/>
      <c r="B1021" s="114"/>
      <c r="C1021" s="114"/>
      <c r="D1021" s="114"/>
      <c r="E1021" s="114"/>
      <c r="F1021" s="114"/>
      <c r="G1021" s="114"/>
      <c r="H1021" s="223"/>
      <c r="I1021" s="114"/>
      <c r="J1021" s="142"/>
      <c r="K1021" s="142"/>
      <c r="L1021" s="142"/>
      <c r="M1021" s="142"/>
      <c r="N1021" s="143"/>
      <c r="O1021" s="143"/>
      <c r="P1021" s="114"/>
      <c r="Q1021" s="114"/>
      <c r="R1021" s="114"/>
      <c r="S1021" s="114"/>
      <c r="T1021" s="114"/>
      <c r="U1021" s="114"/>
      <c r="V1021" s="114"/>
      <c r="W1021" s="114"/>
      <c r="X1021" s="114"/>
      <c r="Y1021" s="114"/>
      <c r="Z1021" s="114"/>
      <c r="AA1021" s="114"/>
      <c r="AB1021" s="114"/>
    </row>
    <row r="1022" spans="1:28" ht="15.75" customHeight="1" x14ac:dyDescent="0.3">
      <c r="A1022" s="114"/>
      <c r="B1022" s="114"/>
      <c r="C1022" s="114"/>
      <c r="D1022" s="114"/>
      <c r="E1022" s="114"/>
      <c r="F1022" s="114"/>
      <c r="G1022" s="114"/>
      <c r="H1022" s="223"/>
      <c r="I1022" s="114"/>
      <c r="J1022" s="142"/>
      <c r="K1022" s="142"/>
      <c r="L1022" s="142"/>
      <c r="M1022" s="142"/>
      <c r="N1022" s="143"/>
      <c r="O1022" s="143"/>
      <c r="P1022" s="114"/>
      <c r="Q1022" s="114"/>
      <c r="R1022" s="114"/>
      <c r="S1022" s="114"/>
      <c r="T1022" s="114"/>
      <c r="U1022" s="114"/>
      <c r="V1022" s="114"/>
      <c r="W1022" s="114"/>
      <c r="X1022" s="114"/>
      <c r="Y1022" s="114"/>
      <c r="Z1022" s="114"/>
      <c r="AA1022" s="114"/>
      <c r="AB1022" s="114"/>
    </row>
  </sheetData>
  <sheetProtection algorithmName="SHA-512" hashValue="8qvtEl1YOhFPOedYKzw9OHFoxzLzuauER7YXEJJ2p5KB0d9JFo7Eb1UtTvuBYRP6v+QPlfvAmTA3pw0/X/u67A==" saltValue="lcwy/mJsu+IY451Gqo/q0w==" spinCount="100000" sheet="1" objects="1" scenarios="1"/>
  <mergeCells count="23">
    <mergeCell ref="A60:C60"/>
    <mergeCell ref="D60:H60"/>
    <mergeCell ref="A1:H1"/>
    <mergeCell ref="A2:H2"/>
    <mergeCell ref="A3:H3"/>
    <mergeCell ref="A4:H4"/>
    <mergeCell ref="A5:H5"/>
    <mergeCell ref="A74:H74"/>
    <mergeCell ref="A61:C61"/>
    <mergeCell ref="D61:H61"/>
    <mergeCell ref="A8:A9"/>
    <mergeCell ref="B8:B9"/>
    <mergeCell ref="G8:H8"/>
    <mergeCell ref="A59:C59"/>
    <mergeCell ref="A72:H72"/>
    <mergeCell ref="A71:H71"/>
    <mergeCell ref="D64:H64"/>
    <mergeCell ref="A62:C62"/>
    <mergeCell ref="D62:H62"/>
    <mergeCell ref="A63:C63"/>
    <mergeCell ref="D63:H63"/>
    <mergeCell ref="A70:H70"/>
    <mergeCell ref="D59:H59"/>
  </mergeCells>
  <printOptions horizontalCentered="1"/>
  <pageMargins left="0.51181102362204722" right="0.51181102362204722" top="0.98425196850393704" bottom="0.78740157480314965" header="0" footer="0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7030A0"/>
  </sheetPr>
  <dimension ref="A1:AB1025"/>
  <sheetViews>
    <sheetView view="pageBreakPreview" topLeftCell="A7" zoomScale="70" zoomScaleNormal="100" zoomScaleSheetLayoutView="70" workbookViewId="0">
      <selection activeCell="E36" sqref="E36"/>
    </sheetView>
  </sheetViews>
  <sheetFormatPr baseColWidth="10" defaultColWidth="14.42578125" defaultRowHeight="15" customHeight="1" x14ac:dyDescent="0.25"/>
  <cols>
    <col min="1" max="1" width="8" customWidth="1"/>
    <col min="2" max="2" width="64" customWidth="1"/>
    <col min="3" max="3" width="25" customWidth="1"/>
    <col min="4" max="4" width="3.7109375" customWidth="1"/>
    <col min="5" max="5" width="25.7109375" customWidth="1"/>
    <col min="6" max="6" width="6.28515625" customWidth="1"/>
    <col min="7" max="7" width="26.5703125" style="228" customWidth="1"/>
    <col min="8" max="8" width="12.85546875" style="229" customWidth="1"/>
    <col min="9" max="9" width="21.85546875" style="141" customWidth="1"/>
    <col min="10" max="10" width="30.7109375" style="141" customWidth="1"/>
    <col min="11" max="11" width="16.7109375" style="141" customWidth="1"/>
    <col min="12" max="12" width="28.28515625" style="141" customWidth="1"/>
    <col min="13" max="13" width="28.28515625" customWidth="1"/>
    <col min="14" max="28" width="10.7109375" customWidth="1"/>
  </cols>
  <sheetData>
    <row r="1" spans="1:28" ht="15.75" x14ac:dyDescent="0.25">
      <c r="A1" s="431" t="s">
        <v>133</v>
      </c>
      <c r="B1" s="431"/>
      <c r="C1" s="431"/>
      <c r="D1" s="431"/>
      <c r="E1" s="431"/>
      <c r="F1" s="431"/>
      <c r="G1" s="431"/>
      <c r="H1" s="431"/>
      <c r="I1" s="140"/>
      <c r="J1" s="140"/>
      <c r="K1" s="140"/>
      <c r="L1" s="140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8" ht="15.75" customHeight="1" x14ac:dyDescent="0.25">
      <c r="A2" s="431" t="s">
        <v>1</v>
      </c>
      <c r="B2" s="431"/>
      <c r="C2" s="431"/>
      <c r="D2" s="431"/>
      <c r="E2" s="431"/>
      <c r="F2" s="431"/>
      <c r="G2" s="431"/>
      <c r="H2" s="431"/>
      <c r="I2" s="140"/>
      <c r="J2" s="140"/>
      <c r="K2" s="140"/>
      <c r="L2" s="140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3" spans="1:28" ht="15.75" x14ac:dyDescent="0.25">
      <c r="A3" s="431" t="s">
        <v>109</v>
      </c>
      <c r="B3" s="431"/>
      <c r="C3" s="431"/>
      <c r="D3" s="431"/>
      <c r="E3" s="431"/>
      <c r="F3" s="431"/>
      <c r="G3" s="431"/>
      <c r="H3" s="431"/>
      <c r="I3" s="140"/>
      <c r="J3" s="140"/>
      <c r="K3" s="140"/>
      <c r="L3" s="140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</row>
    <row r="4" spans="1:28" ht="15.75" x14ac:dyDescent="0.25">
      <c r="A4" s="431" t="str">
        <f>+'ANEXO 3'!A4:E4</f>
        <v>COMPARATIVO POR LOS MESES TERMINADOS AL 31 DE JULIO DE 2026-2025</v>
      </c>
      <c r="B4" s="431"/>
      <c r="C4" s="431"/>
      <c r="D4" s="431"/>
      <c r="E4" s="431"/>
      <c r="F4" s="431"/>
      <c r="G4" s="431"/>
      <c r="H4" s="431"/>
      <c r="I4" s="140"/>
      <c r="J4" s="140"/>
      <c r="K4" s="140"/>
      <c r="L4" s="140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</row>
    <row r="5" spans="1:28" ht="15.75" x14ac:dyDescent="0.25">
      <c r="A5" s="431" t="s">
        <v>3</v>
      </c>
      <c r="B5" s="431"/>
      <c r="C5" s="431"/>
      <c r="D5" s="431"/>
      <c r="E5" s="431"/>
      <c r="F5" s="431"/>
      <c r="G5" s="431"/>
      <c r="H5" s="431"/>
      <c r="I5" s="140"/>
      <c r="J5" s="140"/>
      <c r="K5" s="140"/>
      <c r="L5" s="140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</row>
    <row r="6" spans="1:28" ht="15.75" x14ac:dyDescent="0.25">
      <c r="A6" s="262"/>
      <c r="B6" s="262"/>
      <c r="C6" s="262"/>
      <c r="D6" s="262"/>
      <c r="E6" s="262"/>
      <c r="F6" s="262"/>
      <c r="G6" s="262"/>
      <c r="H6" s="262"/>
      <c r="I6" s="140"/>
      <c r="J6" s="140"/>
      <c r="K6" s="140"/>
      <c r="L6" s="140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</row>
    <row r="7" spans="1:28" ht="15.75" customHeight="1" x14ac:dyDescent="0.25">
      <c r="A7" s="74"/>
      <c r="B7" s="72"/>
      <c r="C7" s="114"/>
      <c r="D7" s="114"/>
      <c r="E7" s="114"/>
      <c r="F7" s="114"/>
      <c r="G7" s="74"/>
      <c r="H7" s="276"/>
      <c r="I7" s="140"/>
      <c r="J7" s="140"/>
      <c r="K7" s="140"/>
      <c r="L7" s="140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</row>
    <row r="8" spans="1:28" ht="15.75" x14ac:dyDescent="0.25">
      <c r="A8" s="431"/>
      <c r="B8" s="431" t="s">
        <v>110</v>
      </c>
      <c r="C8" s="262" t="s">
        <v>4</v>
      </c>
      <c r="D8" s="262"/>
      <c r="E8" s="262" t="s">
        <v>4</v>
      </c>
      <c r="F8" s="262"/>
      <c r="G8" s="436" t="s">
        <v>5</v>
      </c>
      <c r="H8" s="436"/>
      <c r="I8" s="140"/>
      <c r="J8" s="140"/>
      <c r="K8" s="140"/>
      <c r="L8" s="140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</row>
    <row r="9" spans="1:28" ht="15.75" x14ac:dyDescent="0.25">
      <c r="A9" s="430"/>
      <c r="B9" s="430"/>
      <c r="C9" s="185" t="str">
        <f>+'ANEXO 3'!C9</f>
        <v>JUL-26</v>
      </c>
      <c r="D9" s="185"/>
      <c r="E9" s="185" t="str">
        <f>+'ANEXO 3'!E9</f>
        <v>JUL-25</v>
      </c>
      <c r="F9" s="185"/>
      <c r="G9" s="234" t="s">
        <v>6</v>
      </c>
      <c r="H9" s="235" t="s">
        <v>7</v>
      </c>
      <c r="I9" s="140"/>
      <c r="J9" s="140"/>
      <c r="K9" s="140"/>
      <c r="L9" s="140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</row>
    <row r="10" spans="1:28" ht="15.75" x14ac:dyDescent="0.25">
      <c r="A10" s="154"/>
      <c r="B10" s="187"/>
      <c r="C10" s="185"/>
      <c r="D10" s="185"/>
      <c r="E10" s="185"/>
      <c r="F10" s="185"/>
      <c r="G10" s="234"/>
      <c r="H10" s="235"/>
      <c r="I10" s="140"/>
      <c r="J10" s="140"/>
      <c r="K10" s="140"/>
      <c r="L10" s="140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</row>
    <row r="11" spans="1:28" ht="15.75" x14ac:dyDescent="0.25">
      <c r="A11" s="262"/>
      <c r="B11" s="262"/>
      <c r="C11" s="185"/>
      <c r="D11" s="185"/>
      <c r="E11" s="185"/>
      <c r="F11" s="185"/>
      <c r="G11" s="185"/>
      <c r="H11" s="276"/>
      <c r="I11" s="140"/>
      <c r="J11" s="140"/>
      <c r="K11" s="140"/>
      <c r="L11" s="140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</row>
    <row r="12" spans="1:28" ht="15.75" x14ac:dyDescent="0.25">
      <c r="A12" s="212"/>
      <c r="B12" s="212" t="s">
        <v>111</v>
      </c>
      <c r="C12" s="213">
        <f>+C15+C19+C25+C30+C34</f>
        <v>7724393605.4399996</v>
      </c>
      <c r="D12" s="271"/>
      <c r="E12" s="213">
        <f>+E15+E19+E25+E30+E34</f>
        <v>4096061188.1700001</v>
      </c>
      <c r="F12" s="213"/>
      <c r="G12" s="213">
        <f>+C12-E12</f>
        <v>3628332417.2699995</v>
      </c>
      <c r="H12" s="275">
        <f>+G12/E12</f>
        <v>0.88581011136970633</v>
      </c>
      <c r="I12" s="140">
        <f>+'ANEXO 3'!C11</f>
        <v>7724393605.4399996</v>
      </c>
      <c r="J12" s="140">
        <f>+C12-I12</f>
        <v>0</v>
      </c>
      <c r="K12" s="140"/>
      <c r="L12" s="140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</row>
    <row r="13" spans="1:28" ht="15.75" x14ac:dyDescent="0.25">
      <c r="A13" s="212"/>
      <c r="B13" s="212"/>
      <c r="C13" s="213"/>
      <c r="D13" s="271"/>
      <c r="E13" s="213"/>
      <c r="F13" s="213"/>
      <c r="G13" s="213"/>
      <c r="H13" s="275"/>
      <c r="I13" s="140"/>
      <c r="J13" s="140"/>
      <c r="K13" s="140"/>
      <c r="L13" s="140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</row>
    <row r="14" spans="1:28" ht="15.75" x14ac:dyDescent="0.25">
      <c r="A14" s="113"/>
      <c r="B14" s="113"/>
      <c r="C14" s="111"/>
      <c r="D14" s="111"/>
      <c r="E14" s="264"/>
      <c r="F14" s="264"/>
      <c r="G14" s="264"/>
      <c r="H14" s="276"/>
      <c r="I14" s="140"/>
      <c r="J14" s="140"/>
      <c r="K14" s="140"/>
      <c r="L14" s="140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</row>
    <row r="15" spans="1:28" ht="15.75" x14ac:dyDescent="0.25">
      <c r="A15" s="349">
        <v>41</v>
      </c>
      <c r="B15" s="72" t="s">
        <v>112</v>
      </c>
      <c r="C15" s="269">
        <f>+C17</f>
        <v>0</v>
      </c>
      <c r="D15" s="111"/>
      <c r="E15" s="269">
        <f>+E17</f>
        <v>0</v>
      </c>
      <c r="F15" s="269"/>
      <c r="G15" s="213">
        <f>+C15-E15</f>
        <v>0</v>
      </c>
      <c r="H15" s="275">
        <v>0</v>
      </c>
      <c r="I15" s="140"/>
      <c r="J15" s="140"/>
      <c r="K15" s="140"/>
      <c r="L15" s="140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</row>
    <row r="16" spans="1:28" ht="15.75" x14ac:dyDescent="0.25">
      <c r="A16" s="349"/>
      <c r="B16" s="72"/>
      <c r="C16" s="269"/>
      <c r="D16" s="111"/>
      <c r="E16" s="269"/>
      <c r="F16" s="269"/>
      <c r="G16" s="269"/>
      <c r="H16" s="276"/>
      <c r="I16" s="140"/>
      <c r="J16" s="140"/>
      <c r="K16" s="140"/>
      <c r="L16" s="140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</row>
    <row r="17" spans="1:28" ht="15.75" x14ac:dyDescent="0.25">
      <c r="A17" s="112">
        <v>4110</v>
      </c>
      <c r="B17" s="113" t="s">
        <v>134</v>
      </c>
      <c r="C17" s="111">
        <f>IFERROR(VLOOKUP(A17,'BLCE JUL-26'!$A$2:$F$1048576,6,0),0)</f>
        <v>0</v>
      </c>
      <c r="D17" s="111"/>
      <c r="E17" s="111">
        <f>IFERROR(VLOOKUP(A17,'BLCE JUL-25'!$A$9:$F$1048576,6,0),0)</f>
        <v>0</v>
      </c>
      <c r="F17" s="111"/>
      <c r="G17" s="213">
        <f>+C17-E17</f>
        <v>0</v>
      </c>
      <c r="H17" s="276">
        <v>0</v>
      </c>
      <c r="I17" s="140"/>
      <c r="J17" s="140"/>
      <c r="K17" s="140"/>
      <c r="L17" s="140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</row>
    <row r="18" spans="1:28" ht="15.75" x14ac:dyDescent="0.25">
      <c r="A18" s="113"/>
      <c r="B18" s="113"/>
      <c r="C18" s="111"/>
      <c r="D18" s="111"/>
      <c r="E18" s="111"/>
      <c r="F18" s="111"/>
      <c r="G18" s="111"/>
      <c r="H18" s="276"/>
      <c r="I18" s="140"/>
      <c r="J18" s="140"/>
      <c r="K18" s="140"/>
      <c r="L18" s="140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</row>
    <row r="19" spans="1:28" ht="15.75" x14ac:dyDescent="0.25">
      <c r="A19" s="270">
        <v>42</v>
      </c>
      <c r="B19" s="212" t="s">
        <v>113</v>
      </c>
      <c r="C19" s="213">
        <f>SUM(C21:C23)</f>
        <v>2920966386.46</v>
      </c>
      <c r="D19" s="213"/>
      <c r="E19" s="213">
        <f>SUM(E21:E23)</f>
        <v>77767555.00999999</v>
      </c>
      <c r="F19" s="213"/>
      <c r="G19" s="213">
        <f>+C19-E19</f>
        <v>2843198831.4499998</v>
      </c>
      <c r="H19" s="275">
        <f>+G19/E19</f>
        <v>36.560218860994127</v>
      </c>
      <c r="I19" s="140"/>
      <c r="J19" s="140"/>
      <c r="K19" s="140"/>
      <c r="L19" s="140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</row>
    <row r="20" spans="1:28" ht="15.75" x14ac:dyDescent="0.25">
      <c r="A20" s="270"/>
      <c r="B20" s="212"/>
      <c r="C20" s="213"/>
      <c r="D20" s="213"/>
      <c r="E20" s="213"/>
      <c r="F20" s="213"/>
      <c r="G20" s="213"/>
      <c r="H20" s="276"/>
      <c r="I20" s="140"/>
      <c r="J20" s="140"/>
      <c r="K20" s="140"/>
      <c r="L20" s="140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</row>
    <row r="21" spans="1:28" ht="15.75" x14ac:dyDescent="0.25">
      <c r="A21" s="112">
        <v>4204</v>
      </c>
      <c r="B21" s="113" t="s">
        <v>219</v>
      </c>
      <c r="C21" s="111">
        <f>IFERROR(VLOOKUP(A21,'BLCE JUL-26'!$A$2:$F$1048576,6,0),0)</f>
        <v>2892255582.1900001</v>
      </c>
      <c r="D21" s="111"/>
      <c r="E21" s="111">
        <f>IFERROR(VLOOKUP(A21,'BLCE JUL-25'!$A$9:$F$1048576,6,0),0)</f>
        <v>47322970.009999998</v>
      </c>
      <c r="F21" s="111"/>
      <c r="G21" s="111">
        <f t="shared" ref="G21:G23" si="0">+C21-E21</f>
        <v>2844932612.1799998</v>
      </c>
      <c r="H21" s="276">
        <f>+G21/E21</f>
        <v>60.117372421444095</v>
      </c>
      <c r="I21" s="140"/>
      <c r="J21" s="140"/>
      <c r="K21" s="140"/>
      <c r="L21" s="140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</row>
    <row r="22" spans="1:28" ht="15.75" customHeight="1" x14ac:dyDescent="0.25">
      <c r="A22" s="112">
        <v>4210</v>
      </c>
      <c r="B22" s="113" t="s">
        <v>135</v>
      </c>
      <c r="C22" s="111">
        <f>IFERROR(VLOOKUP(A22,'BLCE JUL-26'!$A$2:$F$1048576,6,0),0)</f>
        <v>28710804.27</v>
      </c>
      <c r="D22" s="111"/>
      <c r="E22" s="111">
        <f>IFERROR(VLOOKUP(A22,'BLCE JUL-25'!$A$9:$F$1048576,6,0),0)</f>
        <v>30444585</v>
      </c>
      <c r="F22" s="111"/>
      <c r="G22" s="111">
        <f t="shared" si="0"/>
        <v>-1733780.7300000004</v>
      </c>
      <c r="H22" s="276">
        <f>+G22/E22</f>
        <v>-5.6948739160018129E-2</v>
      </c>
      <c r="I22" s="140"/>
      <c r="J22" s="140"/>
      <c r="K22" s="140"/>
      <c r="L22" s="140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</row>
    <row r="23" spans="1:28" ht="15.75" hidden="1" customHeight="1" x14ac:dyDescent="0.25">
      <c r="A23" s="112">
        <v>4295</v>
      </c>
      <c r="B23" s="113" t="s">
        <v>1151</v>
      </c>
      <c r="C23" s="111">
        <f>IFERROR(VLOOKUP(A23,'BLCE JUL-26'!$A$2:$F$1048576,6,0),0)</f>
        <v>0</v>
      </c>
      <c r="D23" s="111"/>
      <c r="E23" s="111">
        <f>IFERROR(VLOOKUP(A23,'BLCE JUL-25'!$A$9:$F$1048576,6,0),0)</f>
        <v>0</v>
      </c>
      <c r="F23" s="111"/>
      <c r="G23" s="111">
        <f t="shared" si="0"/>
        <v>0</v>
      </c>
      <c r="H23" s="276">
        <v>0</v>
      </c>
      <c r="I23" s="140"/>
      <c r="J23" s="140" t="s">
        <v>1150</v>
      </c>
      <c r="K23" s="140"/>
      <c r="L23" s="140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</row>
    <row r="24" spans="1:28" ht="15.75" customHeight="1" x14ac:dyDescent="0.25">
      <c r="A24" s="270"/>
      <c r="B24" s="212"/>
      <c r="C24" s="213"/>
      <c r="D24" s="213"/>
      <c r="E24" s="263"/>
      <c r="F24" s="263"/>
      <c r="G24" s="263"/>
      <c r="H24" s="276"/>
      <c r="I24" s="140"/>
      <c r="J24" s="140"/>
      <c r="K24" s="140"/>
      <c r="L24" s="140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</row>
    <row r="25" spans="1:28" ht="15.75" customHeight="1" x14ac:dyDescent="0.25">
      <c r="A25" s="270">
        <v>43</v>
      </c>
      <c r="B25" s="212" t="s">
        <v>136</v>
      </c>
      <c r="C25" s="213">
        <f>SUM(C27:C28)</f>
        <v>0</v>
      </c>
      <c r="D25" s="213"/>
      <c r="E25" s="213">
        <f>SUM(E27:E28)</f>
        <v>0</v>
      </c>
      <c r="F25" s="213"/>
      <c r="G25" s="213">
        <f>+C25-E25</f>
        <v>0</v>
      </c>
      <c r="H25" s="275">
        <v>0</v>
      </c>
      <c r="I25" s="140"/>
      <c r="J25" s="140"/>
      <c r="K25" s="140"/>
      <c r="L25" s="140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</row>
    <row r="26" spans="1:28" ht="15.75" customHeight="1" x14ac:dyDescent="0.25">
      <c r="A26" s="270"/>
      <c r="B26" s="212"/>
      <c r="C26" s="213"/>
      <c r="D26" s="213"/>
      <c r="E26" s="213"/>
      <c r="F26" s="213"/>
      <c r="G26" s="213"/>
      <c r="H26" s="276"/>
      <c r="I26" s="140"/>
      <c r="J26" s="140"/>
      <c r="K26" s="140"/>
      <c r="L26" s="140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</row>
    <row r="27" spans="1:28" ht="15.75" customHeight="1" x14ac:dyDescent="0.25">
      <c r="A27" s="112">
        <v>4311</v>
      </c>
      <c r="B27" s="113" t="s">
        <v>1152</v>
      </c>
      <c r="C27" s="111">
        <f>IFERROR(VLOOKUP(A27,'BLCE JUL-26'!$A$2:$F$1048576,6,0),0)</f>
        <v>0</v>
      </c>
      <c r="D27" s="213"/>
      <c r="E27" s="111">
        <f>IFERROR(VLOOKUP(A27,'BLCE JUL-25'!$A$9:$F$1048576,6,0),0)</f>
        <v>0</v>
      </c>
      <c r="F27" s="111"/>
      <c r="G27" s="111">
        <f t="shared" ref="G27:G28" si="1">+C27-E27</f>
        <v>0</v>
      </c>
      <c r="H27" s="276">
        <v>0</v>
      </c>
      <c r="I27" s="140"/>
      <c r="J27" s="140"/>
      <c r="K27" s="140"/>
      <c r="L27" s="140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</row>
    <row r="28" spans="1:28" ht="15.75" customHeight="1" x14ac:dyDescent="0.25">
      <c r="A28" s="112">
        <v>4390</v>
      </c>
      <c r="B28" s="113" t="s">
        <v>137</v>
      </c>
      <c r="C28" s="111">
        <f>IFERROR(VLOOKUP(A28,'BLCE JUL-26'!$A$2:$F$1048576,6,0),0)</f>
        <v>0</v>
      </c>
      <c r="D28" s="111"/>
      <c r="E28" s="111">
        <f>IFERROR(VLOOKUP(A28,'BLCE JUL-25'!$A$9:$F$1048576,6,0),0)</f>
        <v>0</v>
      </c>
      <c r="F28" s="111"/>
      <c r="G28" s="111">
        <f t="shared" si="1"/>
        <v>0</v>
      </c>
      <c r="H28" s="276">
        <v>0</v>
      </c>
      <c r="I28" s="140"/>
      <c r="J28" s="140"/>
      <c r="K28" s="140"/>
      <c r="L28" s="140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</row>
    <row r="29" spans="1:28" ht="15.75" customHeight="1" x14ac:dyDescent="0.25">
      <c r="A29" s="112"/>
      <c r="B29" s="113"/>
      <c r="C29" s="111"/>
      <c r="D29" s="111"/>
      <c r="E29" s="146"/>
      <c r="F29" s="146"/>
      <c r="G29" s="146"/>
      <c r="H29" s="276"/>
      <c r="I29" s="140"/>
      <c r="J29" s="140"/>
      <c r="K29" s="140"/>
      <c r="L29" s="140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</row>
    <row r="30" spans="1:28" ht="15.75" customHeight="1" x14ac:dyDescent="0.25">
      <c r="A30" s="270">
        <v>44</v>
      </c>
      <c r="B30" s="212" t="s">
        <v>115</v>
      </c>
      <c r="C30" s="213">
        <f>+C32</f>
        <v>101550</v>
      </c>
      <c r="D30" s="111"/>
      <c r="E30" s="213">
        <f>+E32</f>
        <v>0</v>
      </c>
      <c r="F30" s="213"/>
      <c r="G30" s="213">
        <f>+C30-E30</f>
        <v>101550</v>
      </c>
      <c r="H30" s="275">
        <v>1</v>
      </c>
      <c r="I30" s="140"/>
      <c r="J30" s="140"/>
      <c r="K30" s="140"/>
      <c r="L30" s="140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</row>
    <row r="31" spans="1:28" ht="15.75" customHeight="1" x14ac:dyDescent="0.25">
      <c r="A31" s="270"/>
      <c r="B31" s="212"/>
      <c r="C31" s="213"/>
      <c r="D31" s="111"/>
      <c r="E31" s="213"/>
      <c r="F31" s="213"/>
      <c r="G31" s="213"/>
      <c r="H31" s="276"/>
      <c r="I31" s="140"/>
      <c r="J31" s="140"/>
      <c r="K31" s="140"/>
      <c r="L31" s="140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</row>
    <row r="32" spans="1:28" ht="15.75" customHeight="1" x14ac:dyDescent="0.25">
      <c r="A32" s="112">
        <v>4428</v>
      </c>
      <c r="B32" s="113" t="s">
        <v>138</v>
      </c>
      <c r="C32" s="111">
        <f>IFERROR(VLOOKUP(A32,'BLCE JUL-26'!$A$2:$F$1048576,6,0),0)</f>
        <v>101550</v>
      </c>
      <c r="D32" s="111"/>
      <c r="E32" s="111">
        <f>IFERROR(VLOOKUP(A32,'BLCE JUL-25'!$A$9:$F$1048576,6,0),0)</f>
        <v>0</v>
      </c>
      <c r="F32" s="111"/>
      <c r="G32" s="111">
        <f>+C32-E32</f>
        <v>101550</v>
      </c>
      <c r="H32" s="276">
        <v>0</v>
      </c>
      <c r="I32" s="140"/>
      <c r="J32" s="140"/>
      <c r="K32" s="140"/>
      <c r="L32" s="140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</row>
    <row r="33" spans="1:28" ht="15.75" customHeight="1" x14ac:dyDescent="0.25">
      <c r="A33" s="112"/>
      <c r="B33" s="113"/>
      <c r="C33" s="111"/>
      <c r="D33" s="111"/>
      <c r="E33" s="146"/>
      <c r="F33" s="146"/>
      <c r="G33" s="146"/>
      <c r="H33" s="276"/>
      <c r="I33" s="140"/>
      <c r="J33" s="140"/>
      <c r="K33" s="140"/>
      <c r="L33" s="140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</row>
    <row r="34" spans="1:28" ht="15.75" customHeight="1" x14ac:dyDescent="0.25">
      <c r="A34" s="270">
        <v>47</v>
      </c>
      <c r="B34" s="268" t="s">
        <v>139</v>
      </c>
      <c r="C34" s="213">
        <f>+C36+C38+C37</f>
        <v>4803325668.9799995</v>
      </c>
      <c r="D34" s="213"/>
      <c r="E34" s="213">
        <f>+E36+E38+E37</f>
        <v>4018293633.1599998</v>
      </c>
      <c r="F34" s="213"/>
      <c r="G34" s="213">
        <f>+C34-E34</f>
        <v>785032035.81999969</v>
      </c>
      <c r="H34" s="275">
        <f>+G34/E34</f>
        <v>0.19536452720670089</v>
      </c>
      <c r="I34" s="140"/>
      <c r="J34" s="140"/>
      <c r="K34" s="140"/>
      <c r="L34" s="140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</row>
    <row r="35" spans="1:28" ht="15.75" customHeight="1" x14ac:dyDescent="0.25">
      <c r="A35" s="270"/>
      <c r="B35" s="268"/>
      <c r="C35" s="213"/>
      <c r="D35" s="213"/>
      <c r="E35" s="213"/>
      <c r="F35" s="213"/>
      <c r="G35" s="213"/>
      <c r="H35" s="276"/>
      <c r="I35" s="140"/>
      <c r="J35" s="140"/>
      <c r="K35" s="140"/>
      <c r="L35" s="140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</row>
    <row r="36" spans="1:28" ht="15.75" customHeight="1" x14ac:dyDescent="0.25">
      <c r="A36" s="112">
        <v>4705</v>
      </c>
      <c r="B36" s="113" t="s">
        <v>140</v>
      </c>
      <c r="C36" s="111">
        <f>IFERROR(VLOOKUP(A36,'BLCE JUL-26'!$A$2:$F$1048576,6,0),0)</f>
        <v>4684423704.9799995</v>
      </c>
      <c r="D36" s="111"/>
      <c r="E36" s="111">
        <f>IFERROR(VLOOKUP(A36,'BLCE JUL-25'!$A$9:$F$1048576,6,0),0)</f>
        <v>3913457308.1599998</v>
      </c>
      <c r="F36" s="111"/>
      <c r="G36" s="111">
        <f t="shared" ref="G36:G38" si="2">+C36-E36</f>
        <v>770966396.81999969</v>
      </c>
      <c r="H36" s="276">
        <f>+G36/E36</f>
        <v>0.19700391140397719</v>
      </c>
      <c r="I36" s="140"/>
      <c r="J36" s="140"/>
      <c r="K36" s="140"/>
      <c r="L36" s="140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</row>
    <row r="37" spans="1:28" ht="15.75" customHeight="1" x14ac:dyDescent="0.25">
      <c r="A37" s="112">
        <v>4720</v>
      </c>
      <c r="B37" s="113" t="s">
        <v>141</v>
      </c>
      <c r="C37" s="111">
        <f>IFERROR(VLOOKUP(A37,'BLCE JUL-26'!$A$2:$F$1048576,6,0),0)</f>
        <v>0</v>
      </c>
      <c r="D37" s="111"/>
      <c r="E37" s="111">
        <f>IFERROR(VLOOKUP(A37,'BLCE JUL-25'!$A$9:$F$1048576,6,0),0)</f>
        <v>0</v>
      </c>
      <c r="F37" s="111"/>
      <c r="G37" s="111">
        <f t="shared" si="2"/>
        <v>0</v>
      </c>
      <c r="H37" s="276">
        <v>0</v>
      </c>
      <c r="I37" s="140"/>
      <c r="J37" s="140"/>
      <c r="K37" s="140"/>
      <c r="L37" s="140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</row>
    <row r="38" spans="1:28" ht="15.75" customHeight="1" x14ac:dyDescent="0.25">
      <c r="A38" s="112">
        <v>4722</v>
      </c>
      <c r="B38" s="113" t="s">
        <v>142</v>
      </c>
      <c r="C38" s="111">
        <f>IFERROR(VLOOKUP(A38,'BLCE JUL-26'!$A$2:$F$1048576,6,0),0)</f>
        <v>118901964</v>
      </c>
      <c r="D38" s="111"/>
      <c r="E38" s="111">
        <f>IFERROR(VLOOKUP(A38,'BLCE JUL-25'!$A$9:$F$1048576,6,0),0)</f>
        <v>104836325</v>
      </c>
      <c r="F38" s="111"/>
      <c r="G38" s="111">
        <f t="shared" si="2"/>
        <v>14065639</v>
      </c>
      <c r="H38" s="276">
        <f t="shared" ref="H38" si="3">+G38/E38</f>
        <v>0.13416760841244674</v>
      </c>
      <c r="I38" s="140"/>
      <c r="J38" s="140"/>
      <c r="K38" s="140"/>
      <c r="L38" s="140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</row>
    <row r="39" spans="1:28" ht="15.75" customHeight="1" x14ac:dyDescent="0.25">
      <c r="A39" s="112"/>
      <c r="B39" s="113"/>
      <c r="C39" s="111"/>
      <c r="D39" s="111"/>
      <c r="E39" s="111"/>
      <c r="F39" s="111"/>
      <c r="G39" s="213"/>
      <c r="H39" s="276"/>
      <c r="I39" s="140"/>
      <c r="J39" s="140"/>
      <c r="K39" s="140"/>
      <c r="L39" s="140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</row>
    <row r="40" spans="1:28" ht="15.75" customHeight="1" x14ac:dyDescent="0.25">
      <c r="A40" s="112"/>
      <c r="B40" s="113"/>
      <c r="C40" s="111"/>
      <c r="D40" s="111"/>
      <c r="E40" s="111"/>
      <c r="F40" s="111"/>
      <c r="G40" s="111"/>
      <c r="H40" s="276"/>
      <c r="I40" s="140"/>
      <c r="J40" s="140"/>
      <c r="K40" s="140"/>
      <c r="L40" s="140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</row>
    <row r="41" spans="1:28" ht="15.75" customHeight="1" x14ac:dyDescent="0.25">
      <c r="A41" s="270"/>
      <c r="B41" s="268" t="s">
        <v>117</v>
      </c>
      <c r="C41" s="213">
        <f>+C44+C51</f>
        <v>88369296.599999994</v>
      </c>
      <c r="D41" s="213"/>
      <c r="E41" s="213">
        <f>+E44+E51</f>
        <v>45818367.960000001</v>
      </c>
      <c r="F41" s="213"/>
      <c r="G41" s="213">
        <f>+C41-E41</f>
        <v>42550928.639999993</v>
      </c>
      <c r="H41" s="275">
        <f>+G41/E41</f>
        <v>0.92868712995511926</v>
      </c>
      <c r="I41" s="140">
        <f>+'ANEXO 3'!C21</f>
        <v>88369296.599999994</v>
      </c>
      <c r="J41" s="140">
        <f>+C41-I41</f>
        <v>0</v>
      </c>
      <c r="K41" s="140"/>
      <c r="L41" s="140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</row>
    <row r="42" spans="1:28" ht="15.75" customHeight="1" x14ac:dyDescent="0.25">
      <c r="A42" s="270"/>
      <c r="B42" s="268"/>
      <c r="C42" s="213"/>
      <c r="D42" s="213"/>
      <c r="E42" s="213"/>
      <c r="F42" s="213"/>
      <c r="G42" s="213"/>
      <c r="H42" s="275"/>
      <c r="I42" s="140"/>
      <c r="J42" s="140"/>
      <c r="K42" s="140"/>
      <c r="L42" s="140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</row>
    <row r="43" spans="1:28" ht="15.75" customHeight="1" x14ac:dyDescent="0.25">
      <c r="A43" s="112"/>
      <c r="B43" s="113"/>
      <c r="C43" s="111"/>
      <c r="D43" s="111"/>
      <c r="E43" s="111"/>
      <c r="F43" s="111"/>
      <c r="G43" s="111"/>
      <c r="H43" s="276"/>
      <c r="I43" s="140"/>
      <c r="J43" s="140"/>
      <c r="K43" s="140"/>
      <c r="L43" s="140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</row>
    <row r="44" spans="1:28" ht="15.75" customHeight="1" x14ac:dyDescent="0.25">
      <c r="A44" s="270">
        <v>62</v>
      </c>
      <c r="B44" s="212" t="s">
        <v>143</v>
      </c>
      <c r="C44" s="213">
        <f>+C47+C48</f>
        <v>88369296.599999994</v>
      </c>
      <c r="D44" s="213"/>
      <c r="E44" s="213">
        <f>+E47+E48</f>
        <v>45818367.960000001</v>
      </c>
      <c r="F44" s="213"/>
      <c r="G44" s="213">
        <f>+C44-E44</f>
        <v>42550928.639999993</v>
      </c>
      <c r="H44" s="275">
        <f>+G44/E44</f>
        <v>0.92868712995511926</v>
      </c>
      <c r="I44" s="140"/>
      <c r="J44" s="140"/>
      <c r="K44" s="140"/>
      <c r="L44" s="140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</row>
    <row r="45" spans="1:28" ht="15.75" customHeight="1" x14ac:dyDescent="0.25">
      <c r="A45" s="270"/>
      <c r="B45" s="212"/>
      <c r="C45" s="213"/>
      <c r="D45" s="213"/>
      <c r="E45" s="213"/>
      <c r="F45" s="213"/>
      <c r="G45" s="213"/>
      <c r="H45" s="275"/>
      <c r="I45" s="140"/>
      <c r="J45" s="140"/>
      <c r="K45" s="140"/>
      <c r="L45" s="140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</row>
    <row r="46" spans="1:28" ht="15.75" customHeight="1" x14ac:dyDescent="0.25">
      <c r="A46" s="270"/>
      <c r="B46" s="212"/>
      <c r="C46" s="213"/>
      <c r="D46" s="213"/>
      <c r="E46" s="213"/>
      <c r="F46" s="213"/>
      <c r="G46" s="213"/>
      <c r="H46" s="276"/>
      <c r="I46" s="140"/>
      <c r="J46" s="140"/>
      <c r="K46" s="140"/>
      <c r="L46" s="140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</row>
    <row r="47" spans="1:28" ht="15.75" customHeight="1" x14ac:dyDescent="0.25">
      <c r="A47" s="112">
        <v>6205</v>
      </c>
      <c r="B47" s="113" t="s">
        <v>54</v>
      </c>
      <c r="C47" s="111">
        <f>IFERROR(VLOOKUP(A47,'BLCE JUL-26'!$A$2:$F$1048576,6,0),0)</f>
        <v>39352649.850000001</v>
      </c>
      <c r="D47" s="111"/>
      <c r="E47" s="111">
        <f>IFERROR(VLOOKUP(A47,'BLCE JUL-25'!$A$9:$F$1048576,6,0),0)</f>
        <v>12827435.07</v>
      </c>
      <c r="F47" s="111"/>
      <c r="G47" s="111">
        <f t="shared" ref="G47:G48" si="4">+C47-E47</f>
        <v>26525214.780000001</v>
      </c>
      <c r="H47" s="276">
        <f t="shared" ref="H47:H48" si="5">+G47/E47</f>
        <v>2.0678502471655857</v>
      </c>
      <c r="I47" s="140"/>
      <c r="J47" s="140"/>
      <c r="K47" s="140"/>
      <c r="L47" s="140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</row>
    <row r="48" spans="1:28" ht="15.75" customHeight="1" x14ac:dyDescent="0.25">
      <c r="A48" s="112">
        <v>6210</v>
      </c>
      <c r="B48" s="272" t="s">
        <v>135</v>
      </c>
      <c r="C48" s="111">
        <f>IFERROR(VLOOKUP(A48,'BLCE JUL-26'!$A$2:$F$1048576,6,0),0)</f>
        <v>49016646.75</v>
      </c>
      <c r="D48" s="111"/>
      <c r="E48" s="111">
        <f>IFERROR(VLOOKUP(A48,'BLCE JUL-25'!$A$9:$F$1048576,6,0),0)</f>
        <v>32990932.890000001</v>
      </c>
      <c r="F48" s="111"/>
      <c r="G48" s="111">
        <f t="shared" si="4"/>
        <v>16025713.859999999</v>
      </c>
      <c r="H48" s="276">
        <f t="shared" si="5"/>
        <v>0.48576116090544413</v>
      </c>
      <c r="I48" s="140"/>
      <c r="J48" s="140"/>
      <c r="K48" s="140"/>
      <c r="L48" s="140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</row>
    <row r="49" spans="1:28" ht="15.75" hidden="1" customHeight="1" x14ac:dyDescent="0.25">
      <c r="A49" s="112"/>
      <c r="B49" s="272"/>
      <c r="C49" s="111"/>
      <c r="D49" s="111"/>
      <c r="E49" s="111"/>
      <c r="F49" s="111"/>
      <c r="G49" s="213"/>
      <c r="H49" s="276"/>
      <c r="I49" s="140"/>
      <c r="J49" s="140"/>
      <c r="K49" s="140"/>
      <c r="L49" s="140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</row>
    <row r="50" spans="1:28" ht="15.75" hidden="1" customHeight="1" x14ac:dyDescent="0.25">
      <c r="A50" s="112"/>
      <c r="B50" s="272"/>
      <c r="C50" s="111"/>
      <c r="D50" s="111"/>
      <c r="E50" s="111"/>
      <c r="F50" s="111"/>
      <c r="G50" s="111"/>
      <c r="H50" s="276"/>
      <c r="I50" s="140"/>
      <c r="J50" s="140"/>
      <c r="K50" s="140"/>
      <c r="L50" s="140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</row>
    <row r="51" spans="1:28" ht="15.75" hidden="1" customHeight="1" x14ac:dyDescent="0.25">
      <c r="A51" s="270"/>
      <c r="B51" s="212" t="s">
        <v>144</v>
      </c>
      <c r="C51" s="213">
        <f>+C55</f>
        <v>0</v>
      </c>
      <c r="D51" s="213"/>
      <c r="E51" s="213">
        <f>+E55</f>
        <v>0</v>
      </c>
      <c r="F51" s="213"/>
      <c r="G51" s="213">
        <f>+C51-E51</f>
        <v>0</v>
      </c>
      <c r="H51" s="275">
        <v>0</v>
      </c>
      <c r="I51" s="140"/>
      <c r="J51" s="140"/>
      <c r="K51" s="140"/>
      <c r="L51" s="140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</row>
    <row r="52" spans="1:28" ht="15.75" hidden="1" customHeight="1" x14ac:dyDescent="0.25">
      <c r="A52" s="270"/>
      <c r="B52" s="212"/>
      <c r="C52" s="213"/>
      <c r="D52" s="213"/>
      <c r="E52" s="213"/>
      <c r="F52" s="213"/>
      <c r="G52" s="213"/>
      <c r="H52" s="275"/>
      <c r="I52" s="140"/>
      <c r="J52" s="140"/>
      <c r="K52" s="140"/>
      <c r="L52" s="140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</row>
    <row r="53" spans="1:28" ht="15.75" hidden="1" customHeight="1" x14ac:dyDescent="0.25">
      <c r="A53" s="270">
        <v>71</v>
      </c>
      <c r="B53" s="212" t="s">
        <v>145</v>
      </c>
      <c r="C53" s="213">
        <f>+C55</f>
        <v>0</v>
      </c>
      <c r="D53" s="213"/>
      <c r="E53" s="213">
        <v>0</v>
      </c>
      <c r="F53" s="213"/>
      <c r="G53" s="213">
        <f>+C53-E53</f>
        <v>0</v>
      </c>
      <c r="H53" s="275">
        <v>0</v>
      </c>
      <c r="I53" s="140"/>
      <c r="J53" s="140"/>
      <c r="K53" s="140"/>
      <c r="L53" s="140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</row>
    <row r="54" spans="1:28" ht="15.75" hidden="1" customHeight="1" x14ac:dyDescent="0.25">
      <c r="A54" s="270"/>
      <c r="B54" s="212"/>
      <c r="C54" s="213"/>
      <c r="D54" s="213"/>
      <c r="E54" s="111"/>
      <c r="F54" s="111"/>
      <c r="G54" s="111"/>
      <c r="H54" s="276"/>
      <c r="I54" s="140"/>
      <c r="J54" s="140"/>
      <c r="K54" s="140"/>
      <c r="L54" s="140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</row>
    <row r="55" spans="1:28" ht="15.75" hidden="1" customHeight="1" x14ac:dyDescent="0.25">
      <c r="A55" s="112">
        <v>7116</v>
      </c>
      <c r="B55" s="113" t="s">
        <v>120</v>
      </c>
      <c r="C55" s="111">
        <f>IFERROR(VLOOKUP(A55,'BLCE JUL-26'!$A$2:$F$1048576,6,0),0)</f>
        <v>0</v>
      </c>
      <c r="D55" s="111"/>
      <c r="E55" s="111">
        <f>IFERROR(VLOOKUP(A55,'BLCE JUL-25'!$A$9:$F$1048576,6,0),0)</f>
        <v>0</v>
      </c>
      <c r="F55" s="111"/>
      <c r="G55" s="213">
        <f>+C55-E55</f>
        <v>0</v>
      </c>
      <c r="H55" s="276">
        <v>0</v>
      </c>
      <c r="I55" s="140"/>
      <c r="J55" s="140"/>
      <c r="K55" s="140"/>
      <c r="L55" s="140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</row>
    <row r="56" spans="1:28" ht="15.75" customHeight="1" x14ac:dyDescent="0.25">
      <c r="A56" s="112"/>
      <c r="B56" s="113"/>
      <c r="C56" s="111"/>
      <c r="D56" s="111"/>
      <c r="E56" s="111"/>
      <c r="F56" s="111"/>
      <c r="G56" s="213"/>
      <c r="H56" s="276"/>
      <c r="I56" s="140"/>
      <c r="J56" s="140"/>
      <c r="K56" s="140"/>
      <c r="L56" s="140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</row>
    <row r="57" spans="1:28" ht="15.75" customHeight="1" x14ac:dyDescent="0.25">
      <c r="A57" s="112"/>
      <c r="B57" s="113"/>
      <c r="C57" s="111"/>
      <c r="D57" s="111"/>
      <c r="E57" s="264"/>
      <c r="F57" s="264"/>
      <c r="G57" s="264"/>
      <c r="H57" s="276"/>
      <c r="I57" s="140"/>
      <c r="J57" s="140"/>
      <c r="K57" s="140"/>
      <c r="L57" s="140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</row>
    <row r="58" spans="1:28" ht="15.75" customHeight="1" x14ac:dyDescent="0.25">
      <c r="A58" s="112"/>
      <c r="B58" s="268" t="s">
        <v>146</v>
      </c>
      <c r="C58" s="213">
        <f>+C61+C72+C88+C84+C80</f>
        <v>4446559765.4400005</v>
      </c>
      <c r="D58" s="213"/>
      <c r="E58" s="213">
        <f>+E61+E72+E88+E84</f>
        <v>4718859832.8900003</v>
      </c>
      <c r="F58" s="213"/>
      <c r="G58" s="213">
        <f>+C58-E58</f>
        <v>-272300067.44999981</v>
      </c>
      <c r="H58" s="275">
        <f>+G58/E58</f>
        <v>-5.7704631434927239E-2</v>
      </c>
      <c r="I58" s="140">
        <f>+'ANEXO 3'!C31</f>
        <v>4446559765.4399996</v>
      </c>
      <c r="J58" s="140">
        <f>+C58-I58</f>
        <v>0</v>
      </c>
      <c r="K58" s="140"/>
      <c r="L58" s="140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</row>
    <row r="59" spans="1:28" ht="15.75" customHeight="1" x14ac:dyDescent="0.25">
      <c r="A59" s="112"/>
      <c r="B59" s="268"/>
      <c r="C59" s="213"/>
      <c r="D59" s="213"/>
      <c r="E59" s="213"/>
      <c r="F59" s="213"/>
      <c r="G59" s="213"/>
      <c r="H59" s="275"/>
      <c r="I59" s="140"/>
      <c r="J59" s="140"/>
      <c r="K59" s="140"/>
      <c r="L59" s="140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</row>
    <row r="60" spans="1:28" ht="15.75" customHeight="1" x14ac:dyDescent="0.25">
      <c r="A60" s="112"/>
      <c r="B60" s="113"/>
      <c r="C60" s="111"/>
      <c r="D60" s="111"/>
      <c r="E60" s="264"/>
      <c r="F60" s="264"/>
      <c r="G60" s="264"/>
      <c r="H60" s="276"/>
      <c r="I60" s="140"/>
      <c r="J60" s="140"/>
      <c r="K60" s="140"/>
      <c r="L60" s="140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</row>
    <row r="61" spans="1:28" ht="15.75" customHeight="1" x14ac:dyDescent="0.25">
      <c r="A61" s="270">
        <v>51</v>
      </c>
      <c r="B61" s="268" t="s">
        <v>147</v>
      </c>
      <c r="C61" s="213">
        <f>SUM(C63:C70)</f>
        <v>4275195738.96</v>
      </c>
      <c r="D61" s="213"/>
      <c r="E61" s="213">
        <f>SUM(E63:E70)</f>
        <v>4481139566.8900003</v>
      </c>
      <c r="F61" s="213"/>
      <c r="G61" s="213">
        <f>+C61-E61</f>
        <v>-205943827.93000031</v>
      </c>
      <c r="H61" s="275">
        <f>+G61/E61</f>
        <v>-4.5957914243882701E-2</v>
      </c>
      <c r="I61" s="140">
        <f>+'ANEXO 3'!C33</f>
        <v>4275195738.96</v>
      </c>
      <c r="J61" s="140">
        <f>+C61-I61</f>
        <v>0</v>
      </c>
      <c r="K61" s="140"/>
      <c r="L61" s="140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</row>
    <row r="62" spans="1:28" ht="15.75" customHeight="1" x14ac:dyDescent="0.25">
      <c r="A62" s="270"/>
      <c r="B62" s="268"/>
      <c r="C62" s="213"/>
      <c r="D62" s="213"/>
      <c r="E62" s="213"/>
      <c r="F62" s="213"/>
      <c r="G62" s="213"/>
      <c r="H62" s="276"/>
      <c r="I62" s="140"/>
      <c r="J62" s="140"/>
      <c r="K62" s="140"/>
      <c r="L62" s="140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</row>
    <row r="63" spans="1:28" ht="15.75" customHeight="1" x14ac:dyDescent="0.25">
      <c r="A63" s="112">
        <v>5101</v>
      </c>
      <c r="B63" s="113" t="s">
        <v>148</v>
      </c>
      <c r="C63" s="111">
        <f>IFERROR(VLOOKUP(A63,'BLCE JUL-26'!$A$2:$F$1048576,6,0),0)</f>
        <v>1753321039.3900001</v>
      </c>
      <c r="D63" s="111"/>
      <c r="E63" s="111">
        <f>IFERROR(VLOOKUP(A63,'BLCE JUL-25'!$A$9:$F$1048576,6,0),0)</f>
        <v>1657694601</v>
      </c>
      <c r="F63" s="111"/>
      <c r="G63" s="111">
        <f t="shared" ref="G63:G64" si="6">+C63-E63</f>
        <v>95626438.390000105</v>
      </c>
      <c r="H63" s="276">
        <f t="shared" ref="H63:H70" si="7">+G63/E63</f>
        <v>5.7686402750128825E-2</v>
      </c>
      <c r="I63" s="140"/>
      <c r="J63" s="140"/>
      <c r="K63" s="140"/>
      <c r="L63" s="140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</row>
    <row r="64" spans="1:28" ht="15.75" customHeight="1" x14ac:dyDescent="0.25">
      <c r="A64" s="112">
        <v>5102</v>
      </c>
      <c r="B64" s="113" t="s">
        <v>149</v>
      </c>
      <c r="C64" s="111">
        <f>IFERROR(VLOOKUP(A64,'BLCE JUL-26'!$A$2:$F$1048576,6,0),0)</f>
        <v>15086501</v>
      </c>
      <c r="D64" s="111"/>
      <c r="E64" s="111">
        <f>IFERROR(VLOOKUP(A64,'BLCE JUL-25'!$A$9:$F$1048576,6,0),0)</f>
        <v>7627005</v>
      </c>
      <c r="F64" s="111"/>
      <c r="G64" s="111">
        <f t="shared" si="6"/>
        <v>7459496</v>
      </c>
      <c r="H64" s="276">
        <f t="shared" si="7"/>
        <v>0.97803738164587539</v>
      </c>
      <c r="I64" s="140"/>
      <c r="J64" s="140"/>
      <c r="K64" s="140"/>
      <c r="L64" s="140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</row>
    <row r="65" spans="1:28" ht="15.75" customHeight="1" x14ac:dyDescent="0.25">
      <c r="A65" s="112">
        <v>5103</v>
      </c>
      <c r="B65" s="113" t="s">
        <v>150</v>
      </c>
      <c r="C65" s="111">
        <f>IFERROR(VLOOKUP(A65,'BLCE JUL-26'!$A$2:$F$1048576,6,0),0)</f>
        <v>392601794</v>
      </c>
      <c r="D65" s="111"/>
      <c r="E65" s="111">
        <f>IFERROR(VLOOKUP(A65,'BLCE JUL-25'!$A$9:$F$1048576,6,0),0)</f>
        <v>489199284</v>
      </c>
      <c r="F65" s="111"/>
      <c r="G65" s="111">
        <f t="shared" ref="G65:G70" si="8">+C65-E65</f>
        <v>-96597490</v>
      </c>
      <c r="H65" s="276">
        <f t="shared" si="7"/>
        <v>-0.19746040756674532</v>
      </c>
      <c r="I65" s="140"/>
      <c r="J65" s="140"/>
      <c r="K65" s="140"/>
      <c r="L65" s="140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</row>
    <row r="66" spans="1:28" ht="15.75" customHeight="1" x14ac:dyDescent="0.25">
      <c r="A66" s="112">
        <v>5104</v>
      </c>
      <c r="B66" s="113" t="s">
        <v>151</v>
      </c>
      <c r="C66" s="111">
        <f>IFERROR(VLOOKUP(A66,'BLCE JUL-26'!$A$2:$F$1048576,6,0),0)</f>
        <v>76294200</v>
      </c>
      <c r="D66" s="111"/>
      <c r="E66" s="111">
        <f>IFERROR(VLOOKUP(A66,'BLCE JUL-25'!$A$9:$F$1048576,6,0),0)</f>
        <v>118097402</v>
      </c>
      <c r="F66" s="111"/>
      <c r="G66" s="111">
        <f t="shared" si="8"/>
        <v>-41803202</v>
      </c>
      <c r="H66" s="276">
        <f t="shared" si="7"/>
        <v>-0.35397224064251642</v>
      </c>
      <c r="I66" s="140"/>
      <c r="J66" s="140"/>
      <c r="K66" s="140"/>
      <c r="L66" s="140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</row>
    <row r="67" spans="1:28" ht="15.75" customHeight="1" x14ac:dyDescent="0.25">
      <c r="A67" s="112">
        <v>5107</v>
      </c>
      <c r="B67" s="113" t="s">
        <v>152</v>
      </c>
      <c r="C67" s="111">
        <f>IFERROR(VLOOKUP(A67,'BLCE JUL-26'!$A$2:$F$1048576,6,0),0)</f>
        <v>703299445.10000002</v>
      </c>
      <c r="D67" s="111"/>
      <c r="E67" s="111">
        <f>IFERROR(VLOOKUP(A67,'BLCE JUL-25'!$A$9:$F$1048576,6,0),0)</f>
        <v>952966114</v>
      </c>
      <c r="F67" s="111"/>
      <c r="G67" s="111">
        <f t="shared" si="8"/>
        <v>-249666668.89999998</v>
      </c>
      <c r="H67" s="276">
        <f t="shared" si="7"/>
        <v>-0.26198903112309402</v>
      </c>
      <c r="I67" s="140"/>
      <c r="J67" s="140"/>
      <c r="K67" s="140"/>
      <c r="L67" s="140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</row>
    <row r="68" spans="1:28" ht="15.75" customHeight="1" x14ac:dyDescent="0.25">
      <c r="A68" s="112">
        <v>5108</v>
      </c>
      <c r="B68" s="113" t="s">
        <v>153</v>
      </c>
      <c r="C68" s="111">
        <f>IFERROR(VLOOKUP(A68,'BLCE JUL-26'!$A$2:$F$1048576,6,0),0)</f>
        <v>24998159</v>
      </c>
      <c r="D68" s="111"/>
      <c r="E68" s="111">
        <f>IFERROR(VLOOKUP(A68,'BLCE JUL-25'!$A$9:$F$1048576,6,0),0)</f>
        <v>0</v>
      </c>
      <c r="F68" s="111"/>
      <c r="G68" s="111">
        <f t="shared" si="8"/>
        <v>24998159</v>
      </c>
      <c r="H68" s="276">
        <v>1</v>
      </c>
      <c r="I68" s="140"/>
      <c r="J68" s="140"/>
      <c r="K68" s="140"/>
      <c r="L68" s="140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</row>
    <row r="69" spans="1:28" ht="15.75" customHeight="1" x14ac:dyDescent="0.25">
      <c r="A69" s="112">
        <v>5111</v>
      </c>
      <c r="B69" s="113" t="s">
        <v>154</v>
      </c>
      <c r="C69" s="111">
        <f>IFERROR(VLOOKUP(A69,'BLCE JUL-26'!$A$2:$F$1048576,6,0),0)</f>
        <v>1270925600.47</v>
      </c>
      <c r="D69" s="111"/>
      <c r="E69" s="111">
        <f>IFERROR(VLOOKUP(A69,'BLCE JUL-25'!$A$9:$F$1048576,6,0),0)</f>
        <v>1221064160.8900001</v>
      </c>
      <c r="F69" s="111"/>
      <c r="G69" s="111">
        <f t="shared" si="8"/>
        <v>49861439.579999924</v>
      </c>
      <c r="H69" s="276">
        <f t="shared" si="7"/>
        <v>4.083441409307869E-2</v>
      </c>
      <c r="I69" s="140"/>
      <c r="J69" s="140"/>
      <c r="K69" s="140"/>
      <c r="L69" s="140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</row>
    <row r="70" spans="1:28" ht="15.75" customHeight="1" x14ac:dyDescent="0.25">
      <c r="A70" s="112">
        <v>5120</v>
      </c>
      <c r="B70" s="113" t="s">
        <v>94</v>
      </c>
      <c r="C70" s="111">
        <f>IFERROR(VLOOKUP(A70,'BLCE JUL-26'!$A$2:$F$1048576,6,0),0)</f>
        <v>38669000</v>
      </c>
      <c r="D70" s="111"/>
      <c r="E70" s="111">
        <f>IFERROR(VLOOKUP(A70,'BLCE JUL-25'!$A$9:$F$1048576,6,0),0)</f>
        <v>34491000</v>
      </c>
      <c r="F70" s="111"/>
      <c r="G70" s="111">
        <f t="shared" si="8"/>
        <v>4178000</v>
      </c>
      <c r="H70" s="276">
        <f t="shared" si="7"/>
        <v>0.12113304920124091</v>
      </c>
      <c r="I70" s="140"/>
      <c r="J70" s="140"/>
      <c r="K70" s="140"/>
      <c r="L70" s="140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</row>
    <row r="71" spans="1:28" ht="15.75" customHeight="1" x14ac:dyDescent="0.25">
      <c r="A71" s="112"/>
      <c r="B71" s="113"/>
      <c r="C71" s="111"/>
      <c r="D71" s="111"/>
      <c r="E71" s="111"/>
      <c r="F71" s="111"/>
      <c r="G71" s="213"/>
      <c r="H71" s="276"/>
      <c r="I71" s="140"/>
      <c r="J71" s="140"/>
      <c r="K71" s="140"/>
      <c r="L71" s="140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</row>
    <row r="72" spans="1:28" ht="15.75" customHeight="1" x14ac:dyDescent="0.25">
      <c r="A72" s="270">
        <v>53</v>
      </c>
      <c r="B72" s="212" t="s">
        <v>123</v>
      </c>
      <c r="C72" s="269">
        <f>+C74+C75+C76+C77+C78</f>
        <v>171262476.48000002</v>
      </c>
      <c r="D72" s="269"/>
      <c r="E72" s="269">
        <f>+E74+E75+E76+E77+E78</f>
        <v>235622300</v>
      </c>
      <c r="F72" s="269"/>
      <c r="G72" s="213">
        <f>+C72-E72</f>
        <v>-64359823.519999981</v>
      </c>
      <c r="H72" s="275">
        <f>+G72/E72</f>
        <v>-0.27314826958229327</v>
      </c>
      <c r="I72" s="140">
        <f>+'ANEXO 3'!C34</f>
        <v>171262476.47999999</v>
      </c>
      <c r="J72" s="140"/>
      <c r="K72" s="140"/>
      <c r="L72" s="140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</row>
    <row r="73" spans="1:28" ht="15.75" customHeight="1" x14ac:dyDescent="0.25">
      <c r="A73" s="270"/>
      <c r="B73" s="212"/>
      <c r="C73" s="269"/>
      <c r="D73" s="269"/>
      <c r="E73" s="269"/>
      <c r="F73" s="269"/>
      <c r="G73" s="213"/>
      <c r="H73" s="275"/>
      <c r="I73" s="140"/>
      <c r="J73" s="140"/>
      <c r="K73" s="140"/>
      <c r="L73" s="140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</row>
    <row r="74" spans="1:28" ht="15.75" customHeight="1" x14ac:dyDescent="0.25">
      <c r="A74" s="112">
        <v>5347</v>
      </c>
      <c r="B74" s="113" t="s">
        <v>155</v>
      </c>
      <c r="C74" s="111">
        <f>IFERROR(VLOOKUP(A74,'BLCE JUL-26'!$A$2:$F$1048576,6,0),0)</f>
        <v>0</v>
      </c>
      <c r="D74" s="269"/>
      <c r="E74" s="111">
        <f>IFERROR(VLOOKUP(A74,'BLCE JUL-25'!$A$9:$F$1048576,6,0),0)</f>
        <v>0</v>
      </c>
      <c r="F74" s="111"/>
      <c r="G74" s="111">
        <f t="shared" ref="G74:G78" si="9">+C74-E74</f>
        <v>0</v>
      </c>
      <c r="H74" s="276">
        <v>0</v>
      </c>
      <c r="I74" s="140"/>
      <c r="J74" s="140"/>
      <c r="K74" s="140"/>
      <c r="L74" s="140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</row>
    <row r="75" spans="1:28" ht="15.75" customHeight="1" x14ac:dyDescent="0.25">
      <c r="A75" s="112">
        <v>5360</v>
      </c>
      <c r="B75" s="113" t="s">
        <v>156</v>
      </c>
      <c r="C75" s="111">
        <f>IFERROR(VLOOKUP(A75,'BLCE JUL-26'!$A$2:$F$1048576,6,0),0)</f>
        <v>118666908.48</v>
      </c>
      <c r="D75" s="111"/>
      <c r="E75" s="111">
        <f>IFERROR(VLOOKUP(A75,'BLCE JUL-25'!$A$9:$F$1048576,6,0),0)</f>
        <v>152045834</v>
      </c>
      <c r="F75" s="111"/>
      <c r="G75" s="111">
        <f t="shared" si="9"/>
        <v>-33378925.519999996</v>
      </c>
      <c r="H75" s="276">
        <f t="shared" ref="H75:H76" si="10">+G75/E75</f>
        <v>-0.21953199664780026</v>
      </c>
      <c r="I75" s="140"/>
      <c r="J75" s="140"/>
      <c r="K75" s="140"/>
      <c r="L75" s="140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</row>
    <row r="76" spans="1:28" ht="15.75" customHeight="1" x14ac:dyDescent="0.25">
      <c r="A76" s="112">
        <v>5366</v>
      </c>
      <c r="B76" s="113" t="s">
        <v>157</v>
      </c>
      <c r="C76" s="111">
        <f>IFERROR(VLOOKUP(A76,'BLCE JUL-26'!$A$2:$F$1048576,6,0),0)</f>
        <v>52595568</v>
      </c>
      <c r="D76" s="111"/>
      <c r="E76" s="111">
        <f>IFERROR(VLOOKUP(A76,'BLCE JUL-25'!$A$9:$F$1048576,6,0),0)</f>
        <v>82897201</v>
      </c>
      <c r="F76" s="111"/>
      <c r="G76" s="111">
        <f t="shared" si="9"/>
        <v>-30301633</v>
      </c>
      <c r="H76" s="276">
        <f t="shared" si="10"/>
        <v>-0.36553264325534945</v>
      </c>
      <c r="I76" s="140"/>
      <c r="J76" s="140"/>
      <c r="K76" s="140"/>
      <c r="L76" s="140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</row>
    <row r="77" spans="1:28" ht="15.75" customHeight="1" x14ac:dyDescent="0.25">
      <c r="A77" s="112">
        <v>5368</v>
      </c>
      <c r="B77" s="113" t="s">
        <v>158</v>
      </c>
      <c r="C77" s="111">
        <f>IFERROR(VLOOKUP(A77,'BLCE JUL-26'!$A$2:$F$1048576,6,0),0)</f>
        <v>0</v>
      </c>
      <c r="D77" s="111"/>
      <c r="E77" s="111">
        <f>IFERROR(VLOOKUP(A77,'BLCE JUL-25'!$A$9:$F$1048576,6,0),0)</f>
        <v>679265</v>
      </c>
      <c r="F77" s="111"/>
      <c r="G77" s="111">
        <f t="shared" si="9"/>
        <v>-679265</v>
      </c>
      <c r="H77" s="276">
        <v>0</v>
      </c>
      <c r="I77" s="140"/>
      <c r="J77" s="140"/>
      <c r="K77" s="140"/>
      <c r="L77" s="140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</row>
    <row r="78" spans="1:28" ht="15.75" customHeight="1" x14ac:dyDescent="0.25">
      <c r="A78" s="112">
        <v>5373</v>
      </c>
      <c r="B78" s="113" t="s">
        <v>100</v>
      </c>
      <c r="C78" s="111">
        <f>IFERROR(VLOOKUP(A78,'BLCE JUL-26'!$A$2:$F$1048576,6,0),0)</f>
        <v>0</v>
      </c>
      <c r="D78" s="111"/>
      <c r="E78" s="111">
        <f>IFERROR(VLOOKUP(A78,'BLCE JUL-25'!$A$9:$F$1048576,6,0),0)</f>
        <v>0</v>
      </c>
      <c r="F78" s="111"/>
      <c r="G78" s="111">
        <f t="shared" si="9"/>
        <v>0</v>
      </c>
      <c r="H78" s="276">
        <v>0</v>
      </c>
      <c r="I78" s="140"/>
      <c r="J78" s="140"/>
      <c r="K78" s="140"/>
      <c r="L78" s="140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</row>
    <row r="79" spans="1:28" ht="15.75" customHeight="1" x14ac:dyDescent="0.25">
      <c r="A79" s="112"/>
      <c r="B79" s="113"/>
      <c r="C79" s="111"/>
      <c r="D79" s="111"/>
      <c r="E79" s="111">
        <f>IFERROR(VLOOKUP(A79,'BLCE JUL-25'!$A$9:$F$1048576,6,0),0)</f>
        <v>0</v>
      </c>
      <c r="F79" s="264"/>
      <c r="G79" s="264"/>
      <c r="H79" s="276"/>
      <c r="I79" s="140"/>
      <c r="J79" s="140"/>
      <c r="K79" s="140"/>
      <c r="L79" s="140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</row>
    <row r="80" spans="1:28" ht="15.75" customHeight="1" x14ac:dyDescent="0.25">
      <c r="A80" s="270">
        <v>54</v>
      </c>
      <c r="B80" s="212" t="s">
        <v>159</v>
      </c>
      <c r="C80" s="269">
        <f>+C82+C83+C84+C85+C86</f>
        <v>101550</v>
      </c>
      <c r="D80" s="269"/>
      <c r="E80" s="269">
        <f>+E82</f>
        <v>0</v>
      </c>
      <c r="F80" s="269"/>
      <c r="G80" s="213">
        <f>+C80-E80</f>
        <v>101550</v>
      </c>
      <c r="H80" s="276">
        <v>1</v>
      </c>
      <c r="I80" s="140"/>
      <c r="J80" s="140"/>
      <c r="K80" s="140"/>
      <c r="L80" s="140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</row>
    <row r="81" spans="1:28" ht="15.75" customHeight="1" x14ac:dyDescent="0.25">
      <c r="A81" s="270"/>
      <c r="B81" s="212"/>
      <c r="C81" s="269"/>
      <c r="D81" s="269"/>
      <c r="E81" s="269"/>
      <c r="F81" s="269"/>
      <c r="G81" s="213"/>
      <c r="H81" s="275"/>
      <c r="I81" s="140"/>
      <c r="J81" s="140"/>
      <c r="K81" s="140"/>
      <c r="L81" s="140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</row>
    <row r="82" spans="1:28" ht="15.75" customHeight="1" x14ac:dyDescent="0.25">
      <c r="A82" s="112">
        <v>5423</v>
      </c>
      <c r="B82" s="113" t="s">
        <v>160</v>
      </c>
      <c r="C82" s="111">
        <f>IFERROR(VLOOKUP(A82,'BLCE JUL-26'!$A$2:$F$1048576,6,0),0)</f>
        <v>101550</v>
      </c>
      <c r="D82" s="269"/>
      <c r="E82" s="111">
        <f>IFERROR(VLOOKUP(A82,'BLCE JUL-25'!$A$9:$F$1048576,6,0),0)</f>
        <v>0</v>
      </c>
      <c r="F82" s="111"/>
      <c r="G82" s="111">
        <f t="shared" ref="G82" si="11">+C82-E82</f>
        <v>101550</v>
      </c>
      <c r="H82" s="276">
        <v>1</v>
      </c>
      <c r="I82" s="140"/>
      <c r="J82" s="140"/>
      <c r="K82" s="140"/>
      <c r="L82" s="140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</row>
    <row r="83" spans="1:28" ht="15.75" customHeight="1" x14ac:dyDescent="0.25">
      <c r="A83" s="112"/>
      <c r="B83" s="113"/>
      <c r="C83" s="111"/>
      <c r="D83" s="111"/>
      <c r="E83" s="111"/>
      <c r="F83" s="111"/>
      <c r="G83" s="111"/>
      <c r="H83" s="276"/>
      <c r="I83" s="140"/>
      <c r="J83" s="140"/>
      <c r="K83" s="140"/>
      <c r="L83" s="140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</row>
    <row r="84" spans="1:28" ht="15.75" customHeight="1" x14ac:dyDescent="0.25">
      <c r="A84" s="270">
        <v>55</v>
      </c>
      <c r="B84" s="212" t="s">
        <v>161</v>
      </c>
      <c r="C84" s="213">
        <f>+C86</f>
        <v>0</v>
      </c>
      <c r="D84" s="111"/>
      <c r="E84" s="213">
        <f>+E86</f>
        <v>0</v>
      </c>
      <c r="F84" s="213"/>
      <c r="G84" s="213">
        <f t="shared" ref="G84:G86" si="12">+C84-E84</f>
        <v>0</v>
      </c>
      <c r="H84" s="275">
        <v>0</v>
      </c>
      <c r="I84" s="140"/>
      <c r="J84" s="140"/>
      <c r="K84" s="140"/>
      <c r="L84" s="140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</row>
    <row r="85" spans="1:28" ht="15.75" customHeight="1" x14ac:dyDescent="0.25">
      <c r="A85" s="270"/>
      <c r="B85" s="212"/>
      <c r="C85" s="213"/>
      <c r="D85" s="111"/>
      <c r="E85" s="213"/>
      <c r="F85" s="213"/>
      <c r="G85" s="213"/>
      <c r="H85" s="275"/>
      <c r="I85" s="140"/>
      <c r="J85" s="140"/>
      <c r="K85" s="140"/>
      <c r="L85" s="140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</row>
    <row r="86" spans="1:28" ht="15.75" customHeight="1" x14ac:dyDescent="0.25">
      <c r="A86" s="112">
        <v>5507</v>
      </c>
      <c r="B86" s="113" t="s">
        <v>162</v>
      </c>
      <c r="C86" s="111">
        <f>IFERROR(VLOOKUP(A86,'BLCE MAR-26'!$A$2:$F$1048576,6,0),0)</f>
        <v>0</v>
      </c>
      <c r="D86" s="111"/>
      <c r="E86" s="111">
        <f>IFERROR(VLOOKUP(A86,'BLCE JUL-25'!$A$9:$F$1048576,6,0),0)</f>
        <v>0</v>
      </c>
      <c r="F86" s="111"/>
      <c r="G86" s="111">
        <f t="shared" si="12"/>
        <v>0</v>
      </c>
      <c r="H86" s="276">
        <v>0</v>
      </c>
      <c r="I86" s="140"/>
      <c r="J86" s="140"/>
      <c r="K86" s="140"/>
      <c r="L86" s="140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</row>
    <row r="87" spans="1:28" ht="15.75" customHeight="1" x14ac:dyDescent="0.25">
      <c r="A87" s="112"/>
      <c r="B87" s="113"/>
      <c r="C87" s="111"/>
      <c r="D87" s="111"/>
      <c r="E87" s="111"/>
      <c r="F87" s="111"/>
      <c r="G87" s="111"/>
      <c r="H87" s="276"/>
      <c r="I87" s="140"/>
      <c r="J87" s="140"/>
      <c r="K87" s="140"/>
      <c r="L87" s="140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</row>
    <row r="88" spans="1:28" ht="15.75" customHeight="1" x14ac:dyDescent="0.25">
      <c r="A88" s="270">
        <v>57</v>
      </c>
      <c r="B88" s="212" t="s">
        <v>126</v>
      </c>
      <c r="C88" s="213">
        <f>+C90</f>
        <v>0</v>
      </c>
      <c r="D88" s="111"/>
      <c r="E88" s="213">
        <f>+E90</f>
        <v>2097966</v>
      </c>
      <c r="F88" s="213"/>
      <c r="G88" s="213">
        <f t="shared" ref="G88:G90" si="13">+C88-E88</f>
        <v>-2097966</v>
      </c>
      <c r="H88" s="275">
        <f>+G88/E88</f>
        <v>-1</v>
      </c>
      <c r="I88" s="140"/>
      <c r="J88" s="140"/>
      <c r="K88" s="140"/>
      <c r="L88" s="140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</row>
    <row r="89" spans="1:28" ht="15.75" customHeight="1" x14ac:dyDescent="0.25">
      <c r="A89" s="270"/>
      <c r="B89" s="212"/>
      <c r="C89" s="213"/>
      <c r="D89" s="111"/>
      <c r="E89" s="213"/>
      <c r="F89" s="213"/>
      <c r="G89" s="213"/>
      <c r="H89" s="275"/>
      <c r="I89" s="140"/>
      <c r="J89" s="140"/>
      <c r="K89" s="140"/>
      <c r="L89" s="140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</row>
    <row r="90" spans="1:28" ht="15.75" customHeight="1" x14ac:dyDescent="0.25">
      <c r="A90" s="112">
        <v>5720</v>
      </c>
      <c r="B90" s="113" t="s">
        <v>141</v>
      </c>
      <c r="C90" s="111">
        <f>IFERROR(VLOOKUP(A90,'BLCE JUL-26'!$A$2:$F$1048576,6,0),0)</f>
        <v>0</v>
      </c>
      <c r="D90" s="111"/>
      <c r="E90" s="111">
        <f>IFERROR(VLOOKUP(A90,'BLCE JUL-25'!$A$9:$F$1048576,6,0),0)</f>
        <v>2097966</v>
      </c>
      <c r="F90" s="111"/>
      <c r="G90" s="111">
        <f t="shared" si="13"/>
        <v>-2097966</v>
      </c>
      <c r="H90" s="276">
        <f t="shared" ref="H90" si="14">+G90/E90</f>
        <v>-1</v>
      </c>
      <c r="I90" s="140"/>
      <c r="J90" s="140"/>
      <c r="K90" s="140"/>
      <c r="L90" s="140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</row>
    <row r="91" spans="1:28" ht="15.75" customHeight="1" x14ac:dyDescent="0.25">
      <c r="A91" s="112"/>
      <c r="B91" s="113"/>
      <c r="C91" s="111"/>
      <c r="D91" s="111"/>
      <c r="E91" s="111"/>
      <c r="F91" s="111"/>
      <c r="G91" s="111"/>
      <c r="H91" s="276"/>
      <c r="I91" s="140"/>
      <c r="J91" s="140"/>
      <c r="K91" s="140"/>
      <c r="L91" s="140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</row>
    <row r="92" spans="1:28" ht="15.75" hidden="1" customHeight="1" x14ac:dyDescent="0.25">
      <c r="A92" s="112"/>
      <c r="B92" s="113"/>
      <c r="C92" s="111"/>
      <c r="D92" s="111"/>
      <c r="E92" s="111"/>
      <c r="F92" s="111"/>
      <c r="G92" s="111"/>
      <c r="H92" s="276"/>
      <c r="I92" s="140"/>
      <c r="J92" s="140"/>
      <c r="K92" s="140"/>
      <c r="L92" s="140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</row>
    <row r="93" spans="1:28" ht="15.75" customHeight="1" x14ac:dyDescent="0.25">
      <c r="A93" s="111"/>
      <c r="B93" s="111"/>
      <c r="C93" s="111"/>
      <c r="D93" s="111"/>
      <c r="E93" s="111"/>
      <c r="F93" s="111"/>
      <c r="G93" s="111"/>
      <c r="H93" s="276"/>
      <c r="I93" s="140"/>
      <c r="J93" s="140"/>
      <c r="K93" s="140"/>
      <c r="L93" s="140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</row>
    <row r="94" spans="1:28" ht="15.75" customHeight="1" x14ac:dyDescent="0.25">
      <c r="A94" s="270"/>
      <c r="B94" s="212" t="s">
        <v>127</v>
      </c>
      <c r="C94" s="213">
        <f>+C12-C58-C41</f>
        <v>3189464543.3999991</v>
      </c>
      <c r="D94" s="213"/>
      <c r="E94" s="213">
        <f>+E12-E58-E41</f>
        <v>-668617012.68000031</v>
      </c>
      <c r="F94" s="213"/>
      <c r="G94" s="213">
        <f>+C94-E94</f>
        <v>3858081556.0799994</v>
      </c>
      <c r="H94" s="275">
        <f>+G94/E94</f>
        <v>-5.7702413832034436</v>
      </c>
      <c r="I94" s="140"/>
      <c r="J94" s="140"/>
      <c r="K94" s="140"/>
      <c r="L94" s="140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</row>
    <row r="95" spans="1:28" ht="15.75" customHeight="1" x14ac:dyDescent="0.25">
      <c r="A95" s="270"/>
      <c r="B95" s="212"/>
      <c r="C95" s="213"/>
      <c r="D95" s="213"/>
      <c r="E95" s="213"/>
      <c r="F95" s="213"/>
      <c r="G95" s="213"/>
      <c r="H95" s="275"/>
      <c r="I95" s="140"/>
      <c r="J95" s="140"/>
      <c r="K95" s="140"/>
      <c r="L95" s="140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</row>
    <row r="96" spans="1:28" ht="15.75" hidden="1" customHeight="1" x14ac:dyDescent="0.25">
      <c r="A96" s="270"/>
      <c r="B96" s="212"/>
      <c r="C96" s="213"/>
      <c r="D96" s="213"/>
      <c r="E96" s="213"/>
      <c r="F96" s="213"/>
      <c r="G96" s="213"/>
      <c r="H96" s="275"/>
      <c r="I96" s="140"/>
      <c r="J96" s="140"/>
      <c r="K96" s="140"/>
      <c r="L96" s="140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</row>
    <row r="97" spans="1:28" ht="15.75" customHeight="1" x14ac:dyDescent="0.25">
      <c r="A97" s="314"/>
      <c r="B97" s="316"/>
      <c r="C97" s="111"/>
      <c r="D97" s="111"/>
      <c r="E97" s="264"/>
      <c r="F97" s="264"/>
      <c r="G97" s="264"/>
      <c r="H97" s="276"/>
      <c r="I97" s="140"/>
      <c r="J97" s="140"/>
      <c r="K97" s="140"/>
      <c r="L97" s="140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</row>
    <row r="98" spans="1:28" ht="15.75" customHeight="1" x14ac:dyDescent="0.25">
      <c r="A98" s="270"/>
      <c r="B98" s="268" t="s">
        <v>128</v>
      </c>
      <c r="C98" s="213">
        <f>+C101</f>
        <v>57296006.650000006</v>
      </c>
      <c r="D98" s="213"/>
      <c r="E98" s="213">
        <f>+E101</f>
        <v>468927.87</v>
      </c>
      <c r="F98" s="213"/>
      <c r="G98" s="213">
        <f>+C98-E98</f>
        <v>56827078.780000009</v>
      </c>
      <c r="H98" s="275">
        <f>+G98/E98</f>
        <v>121.18511697758551</v>
      </c>
      <c r="I98" s="140"/>
      <c r="J98" s="140"/>
      <c r="K98" s="140"/>
      <c r="L98" s="140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</row>
    <row r="99" spans="1:28" ht="15.75" customHeight="1" x14ac:dyDescent="0.25">
      <c r="A99" s="270"/>
      <c r="B99" s="268"/>
      <c r="C99" s="213"/>
      <c r="D99" s="213"/>
      <c r="E99" s="213"/>
      <c r="F99" s="213"/>
      <c r="G99" s="213"/>
      <c r="H99" s="275"/>
      <c r="I99" s="140"/>
      <c r="J99" s="140"/>
      <c r="K99" s="140"/>
      <c r="L99" s="140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</row>
    <row r="100" spans="1:28" ht="15.75" hidden="1" customHeight="1" x14ac:dyDescent="0.25">
      <c r="A100" s="270"/>
      <c r="B100" s="262"/>
      <c r="C100" s="350"/>
      <c r="D100" s="350"/>
      <c r="E100" s="264"/>
      <c r="F100" s="264"/>
      <c r="G100" s="264"/>
      <c r="H100" s="276"/>
      <c r="I100" s="140"/>
      <c r="J100" s="140"/>
      <c r="K100" s="140"/>
      <c r="L100" s="140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</row>
    <row r="101" spans="1:28" ht="15.75" customHeight="1" x14ac:dyDescent="0.25">
      <c r="A101" s="270">
        <v>48</v>
      </c>
      <c r="B101" s="212" t="s">
        <v>128</v>
      </c>
      <c r="C101" s="213">
        <f>+C104+C103+C105</f>
        <v>57296006.650000006</v>
      </c>
      <c r="D101" s="213"/>
      <c r="E101" s="213">
        <f>+E104+E103</f>
        <v>468927.87</v>
      </c>
      <c r="F101" s="213"/>
      <c r="G101" s="213">
        <f t="shared" ref="G101:G104" si="15">+C101-E101</f>
        <v>56827078.780000009</v>
      </c>
      <c r="H101" s="275">
        <f>+G101/E101</f>
        <v>121.18511697758551</v>
      </c>
      <c r="I101" s="140"/>
      <c r="J101" s="140"/>
      <c r="K101" s="140"/>
      <c r="L101" s="140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</row>
    <row r="102" spans="1:28" ht="15.75" customHeight="1" x14ac:dyDescent="0.25">
      <c r="A102" s="270"/>
      <c r="B102" s="212"/>
      <c r="C102" s="213"/>
      <c r="D102" s="213"/>
      <c r="E102" s="213"/>
      <c r="F102" s="213"/>
      <c r="G102" s="213"/>
      <c r="H102" s="275"/>
      <c r="I102" s="140"/>
      <c r="J102" s="140"/>
      <c r="K102" s="140"/>
      <c r="L102" s="140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</row>
    <row r="103" spans="1:28" ht="15.75" customHeight="1" x14ac:dyDescent="0.25">
      <c r="A103" s="112">
        <v>4802</v>
      </c>
      <c r="B103" s="113" t="s">
        <v>163</v>
      </c>
      <c r="C103" s="111">
        <f>IFERROR(VLOOKUP(A103,'BLCE JUL-26'!$A$2:$F$1048576,6,0),0)</f>
        <v>570012.06000000006</v>
      </c>
      <c r="D103" s="111"/>
      <c r="E103" s="111">
        <f>IFERROR(VLOOKUP(A103,'BLCE JUL-25'!$A$9:$F$1048576,6,0),0)</f>
        <v>468927.87</v>
      </c>
      <c r="F103" s="111"/>
      <c r="G103" s="111">
        <f t="shared" si="15"/>
        <v>101084.19000000006</v>
      </c>
      <c r="H103" s="276">
        <f t="shared" ref="H103" si="16">+G103/E103</f>
        <v>0.21556447476666307</v>
      </c>
      <c r="I103" s="140"/>
      <c r="J103" s="140"/>
      <c r="K103" s="140"/>
      <c r="L103" s="140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</row>
    <row r="104" spans="1:28" ht="15.75" customHeight="1" x14ac:dyDescent="0.25">
      <c r="A104" s="112">
        <v>4808</v>
      </c>
      <c r="B104" s="113" t="s">
        <v>164</v>
      </c>
      <c r="C104" s="111">
        <f>IFERROR(VLOOKUP(A104,'BLCE JUL-26'!$A$2:$F$1048576,6,0),0)</f>
        <v>0</v>
      </c>
      <c r="D104" s="111"/>
      <c r="E104" s="111">
        <f>IFERROR(VLOOKUP(A104,'BLCE JUL-25'!$A$9:$F$1048576,6,0),0)</f>
        <v>0</v>
      </c>
      <c r="F104" s="111"/>
      <c r="G104" s="111">
        <f t="shared" si="15"/>
        <v>0</v>
      </c>
      <c r="H104" s="276">
        <v>0</v>
      </c>
      <c r="I104" s="140"/>
      <c r="J104" s="140"/>
      <c r="K104" s="140"/>
      <c r="L104" s="140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</row>
    <row r="105" spans="1:28" ht="15.75" customHeight="1" x14ac:dyDescent="0.25">
      <c r="A105" s="112">
        <v>4831</v>
      </c>
      <c r="B105" s="113" t="s">
        <v>165</v>
      </c>
      <c r="C105" s="111">
        <f>IFERROR(VLOOKUP(A105,'BLCE JUL-26'!$A$2:$F$1048576,6,0),0)</f>
        <v>56725994.590000004</v>
      </c>
      <c r="D105" s="111"/>
      <c r="E105" s="111">
        <f>IFERROR(VLOOKUP(A105,'BLCE JUL-25'!$A$9:$F$1048576,6,0),0)</f>
        <v>0</v>
      </c>
      <c r="F105" s="111"/>
      <c r="G105" s="111">
        <f t="shared" ref="G105" si="17">+C105-E105</f>
        <v>56725994.590000004</v>
      </c>
      <c r="H105" s="276">
        <v>1</v>
      </c>
      <c r="I105" s="140"/>
      <c r="J105" s="140"/>
      <c r="K105" s="140"/>
      <c r="L105" s="140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</row>
    <row r="106" spans="1:28" ht="15.75" customHeight="1" x14ac:dyDescent="0.25">
      <c r="A106" s="270"/>
      <c r="B106" s="113"/>
      <c r="C106" s="111"/>
      <c r="D106" s="111"/>
      <c r="E106" s="146"/>
      <c r="F106" s="146"/>
      <c r="G106" s="146"/>
      <c r="H106" s="276"/>
      <c r="I106" s="140"/>
      <c r="J106" s="140"/>
      <c r="K106" s="140"/>
      <c r="L106" s="140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</row>
    <row r="107" spans="1:28" ht="15.75" customHeight="1" x14ac:dyDescent="0.25">
      <c r="A107" s="270"/>
      <c r="B107" s="268" t="s">
        <v>130</v>
      </c>
      <c r="C107" s="213">
        <f>+C110</f>
        <v>3495150.74</v>
      </c>
      <c r="D107" s="213"/>
      <c r="E107" s="213">
        <f>+E110</f>
        <v>49007709.359999999</v>
      </c>
      <c r="F107" s="213"/>
      <c r="G107" s="213">
        <f>+C107-E107</f>
        <v>-45512558.619999997</v>
      </c>
      <c r="H107" s="275">
        <f>+G107/E107</f>
        <v>-0.92868161385945658</v>
      </c>
      <c r="I107" s="140"/>
      <c r="J107" s="140"/>
      <c r="K107" s="140"/>
      <c r="L107" s="140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</row>
    <row r="108" spans="1:28" ht="15.75" customHeight="1" x14ac:dyDescent="0.25">
      <c r="A108" s="270"/>
      <c r="B108" s="268"/>
      <c r="C108" s="213"/>
      <c r="D108" s="213"/>
      <c r="E108" s="213"/>
      <c r="F108" s="213"/>
      <c r="G108" s="213"/>
      <c r="H108" s="275"/>
      <c r="I108" s="140"/>
      <c r="J108" s="140"/>
      <c r="K108" s="140"/>
      <c r="L108" s="140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</row>
    <row r="109" spans="1:28" ht="15.75" hidden="1" customHeight="1" x14ac:dyDescent="0.25">
      <c r="A109" s="270"/>
      <c r="B109" s="212"/>
      <c r="C109" s="111"/>
      <c r="D109" s="111"/>
      <c r="E109" s="264"/>
      <c r="F109" s="264"/>
      <c r="G109" s="264"/>
      <c r="H109" s="276"/>
      <c r="I109" s="140"/>
      <c r="J109" s="140"/>
      <c r="K109" s="140"/>
      <c r="L109" s="140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</row>
    <row r="110" spans="1:28" ht="15.75" customHeight="1" x14ac:dyDescent="0.25">
      <c r="A110" s="270">
        <v>58</v>
      </c>
      <c r="B110" s="212" t="s">
        <v>130</v>
      </c>
      <c r="C110" s="213">
        <f>+C112+C113</f>
        <v>3495150.74</v>
      </c>
      <c r="D110" s="213"/>
      <c r="E110" s="213">
        <f>+E112+E113+E114</f>
        <v>49007709.359999999</v>
      </c>
      <c r="F110" s="213"/>
      <c r="G110" s="213">
        <f t="shared" ref="G110:G114" si="18">+C110-E110</f>
        <v>-45512558.619999997</v>
      </c>
      <c r="H110" s="275">
        <f>+G110/E110</f>
        <v>-0.92868161385945658</v>
      </c>
      <c r="I110" s="273"/>
      <c r="J110" s="273"/>
      <c r="K110" s="273"/>
      <c r="L110" s="273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4"/>
      <c r="Y110" s="274"/>
      <c r="Z110" s="274"/>
      <c r="AA110" s="274"/>
      <c r="AB110" s="274"/>
    </row>
    <row r="111" spans="1:28" ht="15.75" customHeight="1" x14ac:dyDescent="0.25">
      <c r="A111" s="270"/>
      <c r="B111" s="212"/>
      <c r="C111" s="213"/>
      <c r="D111" s="213"/>
      <c r="E111" s="213"/>
      <c r="F111" s="213"/>
      <c r="G111" s="213"/>
      <c r="H111" s="275"/>
      <c r="I111" s="273"/>
      <c r="J111" s="273"/>
      <c r="K111" s="273"/>
      <c r="L111" s="273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4"/>
      <c r="X111" s="274"/>
      <c r="Y111" s="274"/>
      <c r="Z111" s="274"/>
      <c r="AA111" s="274"/>
      <c r="AB111" s="274"/>
    </row>
    <row r="112" spans="1:28" ht="15.75" customHeight="1" x14ac:dyDescent="0.25">
      <c r="A112" s="112">
        <v>5804</v>
      </c>
      <c r="B112" s="113" t="s">
        <v>163</v>
      </c>
      <c r="C112" s="111">
        <f>IFERROR(VLOOKUP(A112,'BLCE JUL-26'!$A$2:$F$1048576,6,0),0)</f>
        <v>27200.74</v>
      </c>
      <c r="D112" s="213"/>
      <c r="E112" s="111">
        <f>IFERROR(VLOOKUP(A112,'BLCE JUL-25'!$A$9:$F$1048576,6,0),0)</f>
        <v>0</v>
      </c>
      <c r="F112" s="111"/>
      <c r="G112" s="111">
        <f t="shared" si="18"/>
        <v>27200.74</v>
      </c>
      <c r="H112" s="276">
        <v>1</v>
      </c>
      <c r="I112" s="140"/>
      <c r="J112" s="140"/>
      <c r="K112" s="140"/>
      <c r="L112" s="140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</row>
    <row r="113" spans="1:28" ht="15.75" customHeight="1" x14ac:dyDescent="0.25">
      <c r="A113" s="112">
        <v>5890</v>
      </c>
      <c r="B113" s="113" t="s">
        <v>166</v>
      </c>
      <c r="C113" s="111">
        <f>IFERROR(VLOOKUP(A113,'BLCE JUL-26'!$A$2:$F$1048576,6,0),0)</f>
        <v>3467950</v>
      </c>
      <c r="D113" s="111"/>
      <c r="E113" s="111">
        <f>IFERROR(VLOOKUP(A113,'BLCE JUL-25'!$A$9:$F$1048576,6,0),0)</f>
        <v>49007709.359999999</v>
      </c>
      <c r="F113" s="111"/>
      <c r="G113" s="111">
        <f t="shared" si="18"/>
        <v>-45539759.359999999</v>
      </c>
      <c r="H113" s="276">
        <f t="shared" ref="H113" si="19">+G113/E113</f>
        <v>-0.9292366436773204</v>
      </c>
      <c r="I113" s="140"/>
      <c r="J113" s="140"/>
      <c r="K113" s="140"/>
      <c r="L113" s="140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</row>
    <row r="114" spans="1:28" ht="15.75" hidden="1" customHeight="1" x14ac:dyDescent="0.25">
      <c r="A114" s="112">
        <v>5893</v>
      </c>
      <c r="B114" s="113" t="s">
        <v>167</v>
      </c>
      <c r="C114" s="111">
        <f>IFERROR(VLOOKUP(A114,'BLCE JUL-26'!$A$2:$F$1048576,6,0),0)</f>
        <v>0</v>
      </c>
      <c r="D114" s="111"/>
      <c r="E114" s="111">
        <f>IFERROR(VLOOKUP(A114,'BLCE JUL-25'!$A$9:$F$1048576,6,0),0)</f>
        <v>0</v>
      </c>
      <c r="F114" s="111"/>
      <c r="G114" s="111">
        <f t="shared" si="18"/>
        <v>0</v>
      </c>
      <c r="H114" s="276">
        <v>0</v>
      </c>
      <c r="I114" s="140"/>
      <c r="J114" s="140"/>
      <c r="K114" s="140"/>
      <c r="L114" s="140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</row>
    <row r="115" spans="1:28" ht="15.75" hidden="1" customHeight="1" x14ac:dyDescent="0.25">
      <c r="A115" s="112"/>
      <c r="B115" s="113"/>
      <c r="C115" s="111"/>
      <c r="D115" s="111"/>
      <c r="E115" s="111"/>
      <c r="F115" s="111"/>
      <c r="G115" s="111"/>
      <c r="H115" s="276"/>
      <c r="I115" s="140"/>
      <c r="J115" s="140"/>
      <c r="K115" s="140"/>
      <c r="L115" s="140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</row>
    <row r="116" spans="1:28" ht="15.75" hidden="1" customHeight="1" x14ac:dyDescent="0.25">
      <c r="A116" s="112"/>
      <c r="B116" s="113"/>
      <c r="C116" s="111"/>
      <c r="D116" s="111"/>
      <c r="E116" s="111"/>
      <c r="F116" s="111"/>
      <c r="G116" s="111"/>
      <c r="H116" s="276"/>
      <c r="I116" s="140"/>
      <c r="J116" s="140"/>
      <c r="K116" s="140"/>
      <c r="L116" s="140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</row>
    <row r="117" spans="1:28" ht="15.75" customHeight="1" x14ac:dyDescent="0.25">
      <c r="A117" s="112"/>
      <c r="B117" s="113"/>
      <c r="C117" s="111"/>
      <c r="D117" s="111"/>
      <c r="E117" s="146"/>
      <c r="F117" s="146"/>
      <c r="G117" s="146"/>
      <c r="H117" s="276"/>
      <c r="I117" s="140"/>
      <c r="J117" s="140"/>
      <c r="K117" s="140"/>
      <c r="L117" s="140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</row>
    <row r="118" spans="1:28" ht="15.75" customHeight="1" x14ac:dyDescent="0.25">
      <c r="A118" s="270"/>
      <c r="B118" s="212" t="s">
        <v>168</v>
      </c>
      <c r="C118" s="213">
        <f>+C94+C98-C107</f>
        <v>3243265399.3099995</v>
      </c>
      <c r="D118" s="213"/>
      <c r="E118" s="213">
        <f>+E94+E98-E107</f>
        <v>-717155794.17000031</v>
      </c>
      <c r="F118" s="213"/>
      <c r="G118" s="213">
        <f>+C118-E118</f>
        <v>3960421193.4799995</v>
      </c>
      <c r="H118" s="275">
        <f>+G118/E118</f>
        <v>-5.5224000498574926</v>
      </c>
      <c r="I118" s="140"/>
      <c r="J118" s="140">
        <f>+'ANEXO 3'!C55</f>
        <v>3243265399.3100004</v>
      </c>
      <c r="K118" s="140">
        <f>+'ANEXO 3'!E55</f>
        <v>-717155794.17000031</v>
      </c>
      <c r="L118" s="140"/>
      <c r="M118" s="260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</row>
    <row r="119" spans="1:28" ht="15.75" customHeight="1" x14ac:dyDescent="0.25">
      <c r="A119" s="270"/>
      <c r="B119" s="212"/>
      <c r="C119" s="263"/>
      <c r="D119" s="263"/>
      <c r="E119" s="263"/>
      <c r="F119" s="263"/>
      <c r="G119" s="263"/>
      <c r="H119" s="276"/>
      <c r="I119" s="140"/>
      <c r="J119" s="140">
        <f>+J118-C118</f>
        <v>0</v>
      </c>
      <c r="K119" s="140">
        <f>+E118-K118</f>
        <v>0</v>
      </c>
      <c r="L119" s="140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</row>
    <row r="120" spans="1:28" ht="15.75" customHeight="1" x14ac:dyDescent="0.25">
      <c r="A120" s="432"/>
      <c r="B120" s="432"/>
      <c r="C120" s="432"/>
      <c r="D120" s="448"/>
      <c r="E120" s="448"/>
      <c r="F120" s="448"/>
      <c r="G120" s="448"/>
      <c r="H120" s="448"/>
      <c r="I120" s="140"/>
      <c r="J120" s="140"/>
      <c r="K120" s="140"/>
      <c r="L120" s="140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</row>
    <row r="121" spans="1:28" ht="15.75" customHeight="1" x14ac:dyDescent="0.25">
      <c r="A121" s="186"/>
      <c r="B121" s="186"/>
      <c r="C121" s="186"/>
      <c r="D121" s="267"/>
      <c r="E121" s="267"/>
      <c r="F121" s="267"/>
      <c r="G121" s="267"/>
      <c r="H121" s="267"/>
      <c r="I121" s="140"/>
      <c r="J121" s="140"/>
      <c r="K121" s="140"/>
      <c r="L121" s="140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</row>
    <row r="122" spans="1:28" ht="15.75" customHeight="1" x14ac:dyDescent="0.25">
      <c r="A122" s="432"/>
      <c r="B122" s="432"/>
      <c r="C122" s="432"/>
      <c r="D122" s="448"/>
      <c r="E122" s="448"/>
      <c r="F122" s="448"/>
      <c r="G122" s="448"/>
      <c r="H122" s="448"/>
      <c r="I122" s="140"/>
      <c r="J122" s="140"/>
      <c r="K122" s="140"/>
      <c r="L122" s="140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</row>
    <row r="123" spans="1:28" ht="15.75" customHeight="1" x14ac:dyDescent="0.25">
      <c r="A123" s="432"/>
      <c r="B123" s="432"/>
      <c r="C123" s="432"/>
      <c r="D123" s="448"/>
      <c r="E123" s="448"/>
      <c r="F123" s="448"/>
      <c r="G123" s="448"/>
      <c r="H123" s="448"/>
      <c r="I123" s="140"/>
      <c r="J123" s="140"/>
      <c r="K123" s="140"/>
      <c r="L123" s="140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</row>
    <row r="124" spans="1:28" ht="15.75" customHeight="1" x14ac:dyDescent="0.25">
      <c r="A124" s="447" t="str">
        <f>+'ANEXO 1'!A66:C66</f>
        <v>EDNA VIVIANA VEGA ORTÍZ</v>
      </c>
      <c r="B124" s="447"/>
      <c r="C124" s="447"/>
      <c r="D124" s="431" t="str">
        <f>+'ANEXO 1'!D66:H66</f>
        <v>Cont. Púb. YAIR CONSUELO CALDERÓN SILVA</v>
      </c>
      <c r="E124" s="431"/>
      <c r="F124" s="431"/>
      <c r="G124" s="431"/>
      <c r="H124" s="431"/>
      <c r="I124" s="140"/>
      <c r="J124" s="140"/>
      <c r="K124" s="140"/>
      <c r="L124" s="140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</row>
    <row r="125" spans="1:28" ht="15.75" customHeight="1" x14ac:dyDescent="0.25">
      <c r="A125" s="432" t="str">
        <f>+'ANEXO 1'!A67:C67</f>
        <v>Cèdula de ciudadanìa No. 1.019.023.923</v>
      </c>
      <c r="B125" s="432"/>
      <c r="C125" s="432"/>
      <c r="D125" s="448" t="str">
        <f>+'ANEXO 1'!D67:H67</f>
        <v>Cèdula de ciudadanìa No. 52.713.929</v>
      </c>
      <c r="E125" s="448"/>
      <c r="F125" s="448"/>
      <c r="G125" s="448"/>
      <c r="H125" s="448"/>
      <c r="I125" s="140"/>
      <c r="J125" s="140"/>
      <c r="K125" s="140"/>
      <c r="L125" s="140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</row>
    <row r="126" spans="1:28" ht="15.75" customHeight="1" x14ac:dyDescent="0.25">
      <c r="A126" s="432" t="str">
        <f>+'ANEXO 1'!A68:C68</f>
        <v xml:space="preserve">Coordinadora Administrativa y Financiera </v>
      </c>
      <c r="B126" s="432"/>
      <c r="C126" s="432"/>
      <c r="D126" s="448" t="str">
        <f>+'ANEXO 1'!D68:H68</f>
        <v>TP 199275-T</v>
      </c>
      <c r="E126" s="448"/>
      <c r="F126" s="448"/>
      <c r="G126" s="448"/>
      <c r="H126" s="448"/>
      <c r="I126" s="140"/>
      <c r="J126" s="140"/>
      <c r="K126" s="140"/>
      <c r="L126" s="140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</row>
    <row r="127" spans="1:28" ht="15.75" customHeight="1" x14ac:dyDescent="0.25">
      <c r="A127" s="432"/>
      <c r="B127" s="432"/>
      <c r="C127" s="432"/>
      <c r="D127" s="448" t="str">
        <f>+'ANEXO 1'!D69:H69</f>
        <v>Los saldos fueron tomados de SIIF Nación</v>
      </c>
      <c r="E127" s="448"/>
      <c r="F127" s="448"/>
      <c r="G127" s="448"/>
      <c r="H127" s="448"/>
      <c r="I127" s="140"/>
      <c r="J127" s="140"/>
      <c r="K127" s="140"/>
      <c r="L127" s="140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</row>
    <row r="128" spans="1:28" ht="15.75" customHeight="1" x14ac:dyDescent="0.25">
      <c r="A128" s="186"/>
      <c r="B128" s="186"/>
      <c r="C128" s="186"/>
      <c r="D128" s="267"/>
      <c r="E128" s="267"/>
      <c r="F128" s="267"/>
      <c r="G128" s="267"/>
      <c r="H128" s="267"/>
      <c r="I128" s="140"/>
      <c r="J128" s="140"/>
      <c r="K128" s="140"/>
      <c r="L128" s="140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</row>
    <row r="129" spans="1:28" ht="15.75" customHeight="1" x14ac:dyDescent="0.25">
      <c r="A129" s="186"/>
      <c r="B129" s="186"/>
      <c r="C129" s="186"/>
      <c r="D129" s="267"/>
      <c r="E129" s="267"/>
      <c r="F129" s="267"/>
      <c r="G129" s="267"/>
      <c r="H129" s="267"/>
      <c r="I129" s="140"/>
      <c r="J129" s="140"/>
      <c r="K129" s="140"/>
      <c r="L129" s="140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</row>
    <row r="130" spans="1:28" ht="15.75" customHeight="1" x14ac:dyDescent="0.25">
      <c r="A130" s="186"/>
      <c r="B130" s="186"/>
      <c r="C130" s="186"/>
      <c r="D130" s="267"/>
      <c r="E130" s="267"/>
      <c r="F130" s="267"/>
      <c r="G130" s="267"/>
      <c r="H130" s="267"/>
      <c r="I130" s="140"/>
      <c r="J130" s="140"/>
      <c r="K130" s="140"/>
      <c r="L130" s="140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</row>
    <row r="131" spans="1:28" ht="15.75" customHeight="1" x14ac:dyDescent="0.25">
      <c r="A131" s="432"/>
      <c r="B131" s="432"/>
      <c r="C131" s="432"/>
      <c r="D131" s="448"/>
      <c r="E131" s="448"/>
      <c r="F131" s="448"/>
      <c r="G131" s="448"/>
      <c r="H131" s="448"/>
      <c r="I131" s="140"/>
      <c r="J131" s="140"/>
      <c r="K131" s="140"/>
      <c r="L131" s="140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</row>
    <row r="132" spans="1:28" ht="15.75" customHeight="1" x14ac:dyDescent="0.25">
      <c r="A132" s="432"/>
      <c r="B132" s="432"/>
      <c r="C132" s="432"/>
      <c r="D132" s="448"/>
      <c r="E132" s="448"/>
      <c r="F132" s="448"/>
      <c r="G132" s="448"/>
      <c r="H132" s="448"/>
      <c r="I132" s="140"/>
      <c r="J132" s="140"/>
      <c r="K132" s="140"/>
      <c r="L132" s="140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</row>
    <row r="133" spans="1:28" ht="15.75" customHeight="1" x14ac:dyDescent="0.25">
      <c r="A133" s="432"/>
      <c r="B133" s="432"/>
      <c r="C133" s="432"/>
      <c r="D133" s="448"/>
      <c r="E133" s="448"/>
      <c r="F133" s="448"/>
      <c r="G133" s="448"/>
      <c r="H133" s="448"/>
      <c r="I133" s="140"/>
      <c r="J133" s="140"/>
      <c r="K133" s="140"/>
      <c r="L133" s="140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</row>
    <row r="134" spans="1:28" ht="15.75" customHeight="1" x14ac:dyDescent="0.25">
      <c r="A134" s="447" t="str">
        <f>+'ANEXO 3'!A70:H70</f>
        <v xml:space="preserve">ANDREA CAROLINA CHACÓN CASTILLO </v>
      </c>
      <c r="B134" s="447"/>
      <c r="C134" s="447"/>
      <c r="D134" s="447"/>
      <c r="E134" s="447"/>
      <c r="F134" s="447"/>
      <c r="G134" s="447"/>
      <c r="H134" s="447"/>
      <c r="I134" s="140"/>
      <c r="J134" s="140"/>
      <c r="K134" s="140"/>
      <c r="L134" s="140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</row>
    <row r="135" spans="1:28" ht="15.75" customHeight="1" x14ac:dyDescent="0.25">
      <c r="A135" s="432" t="str">
        <f>+'ANEXO 3'!A71:H71</f>
        <v>Cèdula de ciudadanìa No. 1.100.959.001</v>
      </c>
      <c r="B135" s="432"/>
      <c r="C135" s="432"/>
      <c r="D135" s="432"/>
      <c r="E135" s="432"/>
      <c r="F135" s="432"/>
      <c r="G135" s="432"/>
      <c r="H135" s="432"/>
      <c r="I135" s="140"/>
      <c r="J135" s="140"/>
      <c r="K135" s="140"/>
      <c r="L135" s="140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</row>
    <row r="136" spans="1:28" ht="15.75" customHeight="1" x14ac:dyDescent="0.25">
      <c r="A136" s="432" t="str">
        <f>+'ANEXO 3'!A72:H72</f>
        <v>Directora General</v>
      </c>
      <c r="B136" s="432"/>
      <c r="C136" s="432"/>
      <c r="D136" s="432"/>
      <c r="E136" s="432"/>
      <c r="F136" s="432"/>
      <c r="G136" s="432"/>
      <c r="H136" s="432"/>
      <c r="I136" s="140"/>
      <c r="J136" s="140"/>
      <c r="K136" s="140"/>
      <c r="L136" s="140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</row>
    <row r="137" spans="1:28" ht="15.75" customHeight="1" x14ac:dyDescent="0.25">
      <c r="A137" s="186"/>
      <c r="B137" s="186"/>
      <c r="C137" s="186"/>
      <c r="D137" s="186"/>
      <c r="E137" s="186"/>
      <c r="F137" s="186"/>
      <c r="G137" s="186"/>
      <c r="H137" s="186"/>
      <c r="I137" s="140"/>
      <c r="J137" s="140"/>
      <c r="K137" s="140"/>
      <c r="L137" s="140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</row>
    <row r="138" spans="1:28" ht="15.75" customHeight="1" x14ac:dyDescent="0.25">
      <c r="A138" s="114"/>
      <c r="B138" s="114"/>
      <c r="C138" s="114"/>
      <c r="D138" s="114"/>
      <c r="E138" s="114"/>
      <c r="F138" s="114"/>
      <c r="G138" s="74"/>
      <c r="H138" s="276"/>
      <c r="I138" s="140"/>
      <c r="J138" s="140"/>
      <c r="K138" s="140"/>
      <c r="L138" s="140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</row>
    <row r="139" spans="1:28" ht="96" customHeight="1" x14ac:dyDescent="0.25">
      <c r="A139" s="449" t="s">
        <v>44</v>
      </c>
      <c r="B139" s="434"/>
      <c r="C139" s="434"/>
      <c r="D139" s="434"/>
      <c r="E139" s="434"/>
      <c r="F139" s="434"/>
      <c r="G139" s="434"/>
      <c r="H139" s="434"/>
      <c r="I139" s="140"/>
      <c r="J139" s="140"/>
      <c r="K139" s="140"/>
      <c r="L139" s="140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</row>
    <row r="140" spans="1:28" ht="15.75" x14ac:dyDescent="0.25">
      <c r="A140" s="114"/>
      <c r="B140" s="114"/>
      <c r="C140" s="114"/>
      <c r="D140" s="114"/>
      <c r="E140" s="114"/>
      <c r="F140" s="114"/>
      <c r="G140" s="74"/>
      <c r="H140" s="276"/>
      <c r="I140" s="140"/>
      <c r="J140" s="140"/>
      <c r="K140" s="140"/>
      <c r="L140" s="140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</row>
    <row r="141" spans="1:28" ht="15.75" customHeight="1" x14ac:dyDescent="0.25">
      <c r="A141" s="114"/>
      <c r="B141" s="114"/>
      <c r="C141" s="114"/>
      <c r="D141" s="114"/>
      <c r="E141" s="114"/>
      <c r="F141" s="114"/>
      <c r="G141" s="74"/>
      <c r="H141" s="276"/>
      <c r="I141" s="140"/>
      <c r="J141" s="140"/>
      <c r="K141" s="140"/>
      <c r="L141" s="140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</row>
    <row r="142" spans="1:28" ht="15.75" customHeight="1" x14ac:dyDescent="0.25">
      <c r="A142" s="114"/>
      <c r="B142" s="114"/>
      <c r="C142" s="114"/>
      <c r="D142" s="114"/>
      <c r="E142" s="114"/>
      <c r="F142" s="114"/>
      <c r="G142" s="74"/>
      <c r="H142" s="276"/>
      <c r="I142" s="140"/>
      <c r="J142" s="140"/>
      <c r="K142" s="140"/>
      <c r="L142" s="140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</row>
    <row r="143" spans="1:28" ht="15.75" customHeight="1" x14ac:dyDescent="0.25">
      <c r="A143" s="114"/>
      <c r="B143" s="114"/>
      <c r="C143" s="114"/>
      <c r="D143" s="114"/>
      <c r="E143" s="114"/>
      <c r="F143" s="114"/>
      <c r="G143" s="74"/>
      <c r="H143" s="276"/>
      <c r="I143" s="140"/>
      <c r="J143" s="140"/>
      <c r="K143" s="140"/>
      <c r="L143" s="140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</row>
    <row r="144" spans="1:28" ht="15.75" customHeight="1" x14ac:dyDescent="0.25">
      <c r="A144" s="114"/>
      <c r="B144" s="114"/>
      <c r="C144" s="114"/>
      <c r="D144" s="114"/>
      <c r="E144" s="114"/>
      <c r="F144" s="114"/>
      <c r="G144" s="74"/>
      <c r="H144" s="276"/>
      <c r="I144" s="140"/>
      <c r="J144" s="140"/>
      <c r="K144" s="140"/>
      <c r="L144" s="140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</row>
    <row r="145" spans="1:28" ht="15.75" customHeight="1" x14ac:dyDescent="0.25">
      <c r="A145" s="114"/>
      <c r="B145" s="114"/>
      <c r="C145" s="114"/>
      <c r="D145" s="114"/>
      <c r="E145" s="114"/>
      <c r="F145" s="114"/>
      <c r="G145" s="74"/>
      <c r="H145" s="276"/>
      <c r="I145" s="140"/>
      <c r="J145" s="140"/>
      <c r="K145" s="140"/>
      <c r="L145" s="140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</row>
    <row r="146" spans="1:28" ht="15.75" customHeight="1" x14ac:dyDescent="0.25">
      <c r="A146" s="114"/>
      <c r="B146" s="114"/>
      <c r="C146" s="114"/>
      <c r="D146" s="114"/>
      <c r="E146" s="114"/>
      <c r="F146" s="114"/>
      <c r="G146" s="74"/>
      <c r="H146" s="276"/>
      <c r="I146" s="140"/>
      <c r="J146" s="140"/>
      <c r="K146" s="140"/>
      <c r="L146" s="140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</row>
    <row r="147" spans="1:28" ht="15.75" customHeight="1" x14ac:dyDescent="0.25">
      <c r="A147" s="114"/>
      <c r="B147" s="114"/>
      <c r="C147" s="114"/>
      <c r="D147" s="114"/>
      <c r="E147" s="114"/>
      <c r="F147" s="114"/>
      <c r="G147" s="74"/>
      <c r="H147" s="276"/>
      <c r="I147" s="140"/>
      <c r="J147" s="140"/>
      <c r="K147" s="140"/>
      <c r="L147" s="140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</row>
    <row r="148" spans="1:28" ht="15.75" customHeight="1" x14ac:dyDescent="0.25">
      <c r="A148" s="114"/>
      <c r="B148" s="114"/>
      <c r="C148" s="114"/>
      <c r="D148" s="114"/>
      <c r="E148" s="114"/>
      <c r="F148" s="114"/>
      <c r="G148" s="74"/>
      <c r="H148" s="276"/>
      <c r="I148" s="140"/>
      <c r="J148" s="140"/>
      <c r="K148" s="140"/>
      <c r="L148" s="140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</row>
    <row r="149" spans="1:28" ht="15.75" customHeight="1" x14ac:dyDescent="0.25">
      <c r="A149" s="114"/>
      <c r="B149" s="114"/>
      <c r="C149" s="114"/>
      <c r="D149" s="114"/>
      <c r="E149" s="114"/>
      <c r="F149" s="114"/>
      <c r="G149" s="74"/>
      <c r="H149" s="276"/>
      <c r="I149" s="140"/>
      <c r="J149" s="140"/>
      <c r="K149" s="140"/>
      <c r="L149" s="140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</row>
    <row r="150" spans="1:28" ht="15.75" customHeight="1" x14ac:dyDescent="0.25">
      <c r="A150" s="114"/>
      <c r="B150" s="114"/>
      <c r="C150" s="114"/>
      <c r="D150" s="114"/>
      <c r="E150" s="114"/>
      <c r="F150" s="114"/>
      <c r="G150" s="74"/>
      <c r="H150" s="276"/>
      <c r="I150" s="140"/>
      <c r="J150" s="140"/>
      <c r="K150" s="140"/>
      <c r="L150" s="140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</row>
    <row r="151" spans="1:28" ht="15.75" customHeight="1" x14ac:dyDescent="0.25">
      <c r="A151" s="114"/>
      <c r="B151" s="114"/>
      <c r="C151" s="114"/>
      <c r="D151" s="114"/>
      <c r="E151" s="114"/>
      <c r="F151" s="114"/>
      <c r="G151" s="74"/>
      <c r="H151" s="276"/>
      <c r="I151" s="140"/>
      <c r="J151" s="140"/>
      <c r="K151" s="140"/>
      <c r="L151" s="140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</row>
    <row r="152" spans="1:28" ht="15.75" customHeight="1" x14ac:dyDescent="0.25">
      <c r="A152" s="114"/>
      <c r="B152" s="114"/>
      <c r="C152" s="114"/>
      <c r="D152" s="114"/>
      <c r="E152" s="114"/>
      <c r="F152" s="114"/>
      <c r="G152" s="74"/>
      <c r="H152" s="276"/>
      <c r="I152" s="140"/>
      <c r="J152" s="140"/>
      <c r="K152" s="140"/>
      <c r="L152" s="140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</row>
    <row r="153" spans="1:28" ht="15.75" customHeight="1" x14ac:dyDescent="0.25">
      <c r="A153" s="114"/>
      <c r="B153" s="114"/>
      <c r="C153" s="114"/>
      <c r="D153" s="114"/>
      <c r="E153" s="114"/>
      <c r="F153" s="114"/>
      <c r="G153" s="74"/>
      <c r="H153" s="276"/>
      <c r="I153" s="140"/>
      <c r="J153" s="140"/>
      <c r="K153" s="140"/>
      <c r="L153" s="140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</row>
    <row r="154" spans="1:28" ht="15.75" customHeight="1" x14ac:dyDescent="0.25">
      <c r="A154" s="114"/>
      <c r="B154" s="114"/>
      <c r="C154" s="114"/>
      <c r="D154" s="114"/>
      <c r="E154" s="114"/>
      <c r="F154" s="114"/>
      <c r="G154" s="74"/>
      <c r="H154" s="276"/>
      <c r="I154" s="140"/>
      <c r="J154" s="140"/>
      <c r="K154" s="140"/>
      <c r="L154" s="140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</row>
    <row r="155" spans="1:28" ht="15.75" customHeight="1" x14ac:dyDescent="0.25">
      <c r="A155" s="114"/>
      <c r="B155" s="114"/>
      <c r="C155" s="114"/>
      <c r="D155" s="114"/>
      <c r="E155" s="114"/>
      <c r="F155" s="114"/>
      <c r="G155" s="74"/>
      <c r="H155" s="276"/>
      <c r="I155" s="140"/>
      <c r="J155" s="140"/>
      <c r="K155" s="140"/>
      <c r="L155" s="140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</row>
    <row r="156" spans="1:28" ht="15.75" customHeight="1" x14ac:dyDescent="0.25">
      <c r="A156" s="114"/>
      <c r="B156" s="114"/>
      <c r="C156" s="114"/>
      <c r="D156" s="114"/>
      <c r="E156" s="114"/>
      <c r="F156" s="114"/>
      <c r="G156" s="74"/>
      <c r="H156" s="276"/>
      <c r="I156" s="140"/>
      <c r="J156" s="140"/>
      <c r="K156" s="140"/>
      <c r="L156" s="140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</row>
    <row r="157" spans="1:28" ht="15.75" customHeight="1" x14ac:dyDescent="0.25">
      <c r="A157" s="114"/>
      <c r="B157" s="114"/>
      <c r="C157" s="114"/>
      <c r="D157" s="114"/>
      <c r="E157" s="114"/>
      <c r="F157" s="114"/>
      <c r="G157" s="74"/>
      <c r="H157" s="276"/>
      <c r="I157" s="140"/>
      <c r="J157" s="140"/>
      <c r="K157" s="140"/>
      <c r="L157" s="140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</row>
    <row r="158" spans="1:28" ht="15.75" customHeight="1" x14ac:dyDescent="0.25">
      <c r="A158" s="114"/>
      <c r="B158" s="114"/>
      <c r="C158" s="114"/>
      <c r="D158" s="114"/>
      <c r="E158" s="114"/>
      <c r="F158" s="114"/>
      <c r="G158" s="74"/>
      <c r="H158" s="276"/>
      <c r="I158" s="140"/>
      <c r="J158" s="140"/>
      <c r="K158" s="140"/>
      <c r="L158" s="140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</row>
    <row r="159" spans="1:28" ht="15.75" customHeight="1" x14ac:dyDescent="0.25">
      <c r="A159" s="114"/>
      <c r="B159" s="114"/>
      <c r="C159" s="114"/>
      <c r="D159" s="114"/>
      <c r="E159" s="114"/>
      <c r="F159" s="114"/>
      <c r="G159" s="74"/>
      <c r="H159" s="276"/>
      <c r="I159" s="140"/>
      <c r="J159" s="140"/>
      <c r="K159" s="140"/>
      <c r="L159" s="140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</row>
    <row r="160" spans="1:28" ht="15.75" customHeight="1" x14ac:dyDescent="0.25">
      <c r="A160" s="114"/>
      <c r="B160" s="114"/>
      <c r="C160" s="114"/>
      <c r="D160" s="114"/>
      <c r="E160" s="114"/>
      <c r="F160" s="114"/>
      <c r="G160" s="74"/>
      <c r="H160" s="276"/>
      <c r="I160" s="140"/>
      <c r="J160" s="140"/>
      <c r="K160" s="140"/>
      <c r="L160" s="140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</row>
    <row r="161" spans="1:28" ht="15.75" customHeight="1" x14ac:dyDescent="0.25">
      <c r="A161" s="114"/>
      <c r="B161" s="114"/>
      <c r="C161" s="114"/>
      <c r="D161" s="114"/>
      <c r="E161" s="114"/>
      <c r="F161" s="114"/>
      <c r="G161" s="74"/>
      <c r="H161" s="276"/>
      <c r="I161" s="140"/>
      <c r="J161" s="140"/>
      <c r="K161" s="140"/>
      <c r="L161" s="140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</row>
    <row r="162" spans="1:28" ht="15.75" customHeight="1" x14ac:dyDescent="0.25">
      <c r="A162" s="114"/>
      <c r="B162" s="114"/>
      <c r="C162" s="114"/>
      <c r="D162" s="114"/>
      <c r="E162" s="114"/>
      <c r="F162" s="114"/>
      <c r="G162" s="74"/>
      <c r="H162" s="276"/>
      <c r="I162" s="140"/>
      <c r="J162" s="140"/>
      <c r="K162" s="140"/>
      <c r="L162" s="140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</row>
    <row r="163" spans="1:28" ht="15.75" customHeight="1" x14ac:dyDescent="0.25">
      <c r="A163" s="114"/>
      <c r="B163" s="114"/>
      <c r="C163" s="114"/>
      <c r="D163" s="114"/>
      <c r="E163" s="114"/>
      <c r="F163" s="114"/>
      <c r="G163" s="74"/>
      <c r="H163" s="276"/>
      <c r="I163" s="140"/>
      <c r="J163" s="140"/>
      <c r="K163" s="140"/>
      <c r="L163" s="140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</row>
    <row r="164" spans="1:28" ht="15.75" customHeight="1" x14ac:dyDescent="0.25">
      <c r="A164" s="114"/>
      <c r="B164" s="114"/>
      <c r="C164" s="114"/>
      <c r="D164" s="114"/>
      <c r="E164" s="114"/>
      <c r="F164" s="114"/>
      <c r="G164" s="74"/>
      <c r="H164" s="276"/>
      <c r="I164" s="140"/>
      <c r="J164" s="140"/>
      <c r="K164" s="140"/>
      <c r="L164" s="140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</row>
    <row r="165" spans="1:28" ht="15.75" customHeight="1" x14ac:dyDescent="0.25">
      <c r="A165" s="114"/>
      <c r="B165" s="114"/>
      <c r="C165" s="114"/>
      <c r="D165" s="114"/>
      <c r="E165" s="114"/>
      <c r="F165" s="114"/>
      <c r="G165" s="74"/>
      <c r="H165" s="276"/>
      <c r="I165" s="140"/>
      <c r="J165" s="140"/>
      <c r="K165" s="140"/>
      <c r="L165" s="140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</row>
    <row r="166" spans="1:28" ht="15.75" customHeight="1" x14ac:dyDescent="0.25">
      <c r="A166" s="114"/>
      <c r="B166" s="114"/>
      <c r="C166" s="114"/>
      <c r="D166" s="114"/>
      <c r="E166" s="114"/>
      <c r="F166" s="114"/>
      <c r="G166" s="74"/>
      <c r="H166" s="276"/>
      <c r="I166" s="140"/>
      <c r="J166" s="140"/>
      <c r="K166" s="140"/>
      <c r="L166" s="140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</row>
    <row r="167" spans="1:28" ht="15.75" customHeight="1" x14ac:dyDescent="0.25">
      <c r="A167" s="114"/>
      <c r="B167" s="114"/>
      <c r="C167" s="114"/>
      <c r="D167" s="114"/>
      <c r="E167" s="114"/>
      <c r="F167" s="114"/>
      <c r="G167" s="74"/>
      <c r="H167" s="276"/>
      <c r="I167" s="140"/>
      <c r="J167" s="140"/>
      <c r="K167" s="140"/>
      <c r="L167" s="140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</row>
    <row r="168" spans="1:28" ht="15.75" customHeight="1" x14ac:dyDescent="0.25">
      <c r="A168" s="114"/>
      <c r="B168" s="114"/>
      <c r="C168" s="114"/>
      <c r="D168" s="114"/>
      <c r="E168" s="114"/>
      <c r="F168" s="114"/>
      <c r="G168" s="74"/>
      <c r="H168" s="276"/>
      <c r="I168" s="140"/>
      <c r="J168" s="140"/>
      <c r="K168" s="140"/>
      <c r="L168" s="140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</row>
    <row r="169" spans="1:28" ht="15.75" customHeight="1" x14ac:dyDescent="0.25">
      <c r="A169" s="114"/>
      <c r="B169" s="114"/>
      <c r="C169" s="114"/>
      <c r="D169" s="114"/>
      <c r="E169" s="114"/>
      <c r="F169" s="114"/>
      <c r="G169" s="74"/>
      <c r="H169" s="276"/>
      <c r="I169" s="140"/>
      <c r="J169" s="140"/>
      <c r="K169" s="140"/>
      <c r="L169" s="140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</row>
    <row r="170" spans="1:28" ht="15.75" customHeight="1" x14ac:dyDescent="0.25">
      <c r="A170" s="114"/>
      <c r="B170" s="114"/>
      <c r="C170" s="114"/>
      <c r="D170" s="114"/>
      <c r="E170" s="114"/>
      <c r="F170" s="114"/>
      <c r="G170" s="74"/>
      <c r="H170" s="276"/>
      <c r="I170" s="140"/>
      <c r="J170" s="140"/>
      <c r="K170" s="140"/>
      <c r="L170" s="140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</row>
    <row r="171" spans="1:28" ht="15.75" customHeight="1" x14ac:dyDescent="0.25">
      <c r="A171" s="114"/>
      <c r="B171" s="114"/>
      <c r="C171" s="114"/>
      <c r="D171" s="114"/>
      <c r="E171" s="114"/>
      <c r="F171" s="114"/>
      <c r="G171" s="74"/>
      <c r="H171" s="276"/>
      <c r="I171" s="140"/>
      <c r="J171" s="140"/>
      <c r="K171" s="140"/>
      <c r="L171" s="140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</row>
    <row r="172" spans="1:28" ht="15.75" customHeight="1" x14ac:dyDescent="0.25">
      <c r="A172" s="114"/>
      <c r="B172" s="114"/>
      <c r="C172" s="114"/>
      <c r="D172" s="114"/>
      <c r="E172" s="114"/>
      <c r="F172" s="114"/>
      <c r="G172" s="74"/>
      <c r="H172" s="276"/>
      <c r="I172" s="140"/>
      <c r="J172" s="140"/>
      <c r="K172" s="140"/>
      <c r="L172" s="140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</row>
    <row r="173" spans="1:28" ht="15.75" customHeight="1" x14ac:dyDescent="0.25">
      <c r="A173" s="114"/>
      <c r="B173" s="114"/>
      <c r="C173" s="114"/>
      <c r="D173" s="114"/>
      <c r="E173" s="114"/>
      <c r="F173" s="114"/>
      <c r="G173" s="74"/>
      <c r="H173" s="276"/>
      <c r="I173" s="140"/>
      <c r="J173" s="140"/>
      <c r="K173" s="140"/>
      <c r="L173" s="140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</row>
    <row r="174" spans="1:28" ht="15.75" customHeight="1" x14ac:dyDescent="0.25">
      <c r="A174" s="114"/>
      <c r="B174" s="114"/>
      <c r="C174" s="114"/>
      <c r="D174" s="114"/>
      <c r="E174" s="114"/>
      <c r="F174" s="114"/>
      <c r="G174" s="74"/>
      <c r="H174" s="276"/>
      <c r="I174" s="140"/>
      <c r="J174" s="140"/>
      <c r="K174" s="140"/>
      <c r="L174" s="140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</row>
    <row r="175" spans="1:28" ht="15.75" customHeight="1" x14ac:dyDescent="0.25">
      <c r="A175" s="114"/>
      <c r="B175" s="114"/>
      <c r="C175" s="114"/>
      <c r="D175" s="114"/>
      <c r="E175" s="114"/>
      <c r="F175" s="114"/>
      <c r="G175" s="74"/>
      <c r="H175" s="276"/>
      <c r="I175" s="140"/>
      <c r="J175" s="140"/>
      <c r="K175" s="140"/>
      <c r="L175" s="140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</row>
    <row r="176" spans="1:28" ht="15.75" customHeight="1" x14ac:dyDescent="0.25">
      <c r="A176" s="114"/>
      <c r="B176" s="114"/>
      <c r="C176" s="114"/>
      <c r="D176" s="114"/>
      <c r="E176" s="114"/>
      <c r="F176" s="114"/>
      <c r="G176" s="74"/>
      <c r="H176" s="276"/>
      <c r="I176" s="140"/>
      <c r="J176" s="140"/>
      <c r="K176" s="140"/>
      <c r="L176" s="140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</row>
    <row r="177" spans="1:28" ht="15.75" customHeight="1" x14ac:dyDescent="0.25">
      <c r="A177" s="114"/>
      <c r="B177" s="114"/>
      <c r="C177" s="114"/>
      <c r="D177" s="114"/>
      <c r="E177" s="114"/>
      <c r="F177" s="114"/>
      <c r="G177" s="74"/>
      <c r="H177" s="276"/>
      <c r="I177" s="140"/>
      <c r="J177" s="140"/>
      <c r="K177" s="140"/>
      <c r="L177" s="140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</row>
    <row r="178" spans="1:28" ht="15.75" customHeight="1" x14ac:dyDescent="0.25">
      <c r="A178" s="114"/>
      <c r="B178" s="114"/>
      <c r="C178" s="114"/>
      <c r="D178" s="114"/>
      <c r="E178" s="114"/>
      <c r="F178" s="114"/>
      <c r="G178" s="74"/>
      <c r="H178" s="276"/>
      <c r="I178" s="140"/>
      <c r="J178" s="140"/>
      <c r="K178" s="140"/>
      <c r="L178" s="140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</row>
    <row r="179" spans="1:28" ht="15.75" customHeight="1" x14ac:dyDescent="0.25">
      <c r="A179" s="114"/>
      <c r="B179" s="114"/>
      <c r="C179" s="114"/>
      <c r="D179" s="114"/>
      <c r="E179" s="114"/>
      <c r="F179" s="114"/>
      <c r="G179" s="74"/>
      <c r="H179" s="276"/>
      <c r="I179" s="140"/>
      <c r="J179" s="140"/>
      <c r="K179" s="140"/>
      <c r="L179" s="140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</row>
    <row r="180" spans="1:28" ht="15.75" customHeight="1" x14ac:dyDescent="0.25">
      <c r="A180" s="114"/>
      <c r="B180" s="114"/>
      <c r="C180" s="114"/>
      <c r="D180" s="114"/>
      <c r="E180" s="114"/>
      <c r="F180" s="114"/>
      <c r="G180" s="74"/>
      <c r="H180" s="276"/>
      <c r="I180" s="140"/>
      <c r="J180" s="140"/>
      <c r="K180" s="140"/>
      <c r="L180" s="140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</row>
    <row r="181" spans="1:28" ht="15.75" customHeight="1" x14ac:dyDescent="0.25">
      <c r="A181" s="114"/>
      <c r="B181" s="114"/>
      <c r="C181" s="114"/>
      <c r="D181" s="114"/>
      <c r="E181" s="114"/>
      <c r="F181" s="114"/>
      <c r="G181" s="74"/>
      <c r="H181" s="276"/>
      <c r="I181" s="140"/>
      <c r="J181" s="140"/>
      <c r="K181" s="140"/>
      <c r="L181" s="140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</row>
    <row r="182" spans="1:28" ht="15.75" customHeight="1" x14ac:dyDescent="0.25">
      <c r="A182" s="114"/>
      <c r="B182" s="114"/>
      <c r="C182" s="114"/>
      <c r="D182" s="114"/>
      <c r="E182" s="114"/>
      <c r="F182" s="114"/>
      <c r="G182" s="74"/>
      <c r="H182" s="276"/>
      <c r="I182" s="140"/>
      <c r="J182" s="140"/>
      <c r="K182" s="140"/>
      <c r="L182" s="140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</row>
    <row r="183" spans="1:28" ht="15.75" customHeight="1" x14ac:dyDescent="0.25">
      <c r="A183" s="114"/>
      <c r="B183" s="114"/>
      <c r="C183" s="114"/>
      <c r="D183" s="114"/>
      <c r="E183" s="114"/>
      <c r="F183" s="114"/>
      <c r="G183" s="74"/>
      <c r="H183" s="276"/>
      <c r="I183" s="140"/>
      <c r="J183" s="140"/>
      <c r="K183" s="140"/>
      <c r="L183" s="140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</row>
    <row r="184" spans="1:28" ht="15.75" customHeight="1" x14ac:dyDescent="0.25">
      <c r="A184" s="114"/>
      <c r="B184" s="114"/>
      <c r="C184" s="114"/>
      <c r="D184" s="114"/>
      <c r="E184" s="114"/>
      <c r="F184" s="114"/>
      <c r="G184" s="74"/>
      <c r="H184" s="276"/>
      <c r="I184" s="140"/>
      <c r="J184" s="140"/>
      <c r="K184" s="140"/>
      <c r="L184" s="140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</row>
    <row r="185" spans="1:28" ht="15.75" customHeight="1" x14ac:dyDescent="0.25">
      <c r="A185" s="114"/>
      <c r="B185" s="114"/>
      <c r="C185" s="114"/>
      <c r="D185" s="114"/>
      <c r="E185" s="114"/>
      <c r="F185" s="114"/>
      <c r="G185" s="74"/>
      <c r="H185" s="276"/>
      <c r="I185" s="140"/>
      <c r="J185" s="140"/>
      <c r="K185" s="140"/>
      <c r="L185" s="140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</row>
    <row r="186" spans="1:28" ht="15.75" customHeight="1" x14ac:dyDescent="0.25">
      <c r="A186" s="114"/>
      <c r="B186" s="114"/>
      <c r="C186" s="114"/>
      <c r="D186" s="114"/>
      <c r="E186" s="114"/>
      <c r="F186" s="114"/>
      <c r="G186" s="74"/>
      <c r="H186" s="276"/>
      <c r="I186" s="140"/>
      <c r="J186" s="140"/>
      <c r="K186" s="140"/>
      <c r="L186" s="140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</row>
    <row r="187" spans="1:28" ht="15.75" customHeight="1" x14ac:dyDescent="0.25">
      <c r="A187" s="114"/>
      <c r="B187" s="114"/>
      <c r="C187" s="114"/>
      <c r="D187" s="114"/>
      <c r="E187" s="114"/>
      <c r="F187" s="114"/>
      <c r="G187" s="74"/>
      <c r="H187" s="276"/>
      <c r="I187" s="140"/>
      <c r="J187" s="140"/>
      <c r="K187" s="140"/>
      <c r="L187" s="140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</row>
    <row r="188" spans="1:28" ht="15.75" customHeight="1" x14ac:dyDescent="0.25">
      <c r="A188" s="114"/>
      <c r="B188" s="114"/>
      <c r="C188" s="114"/>
      <c r="D188" s="114"/>
      <c r="E188" s="114"/>
      <c r="F188" s="114"/>
      <c r="G188" s="74"/>
      <c r="H188" s="276"/>
      <c r="I188" s="140"/>
      <c r="J188" s="140"/>
      <c r="K188" s="140"/>
      <c r="L188" s="140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</row>
    <row r="189" spans="1:28" ht="15.75" customHeight="1" x14ac:dyDescent="0.25">
      <c r="A189" s="114"/>
      <c r="B189" s="114"/>
      <c r="C189" s="114"/>
      <c r="D189" s="114"/>
      <c r="E189" s="114"/>
      <c r="F189" s="114"/>
      <c r="G189" s="74"/>
      <c r="H189" s="276"/>
      <c r="I189" s="140"/>
      <c r="J189" s="140"/>
      <c r="K189" s="140"/>
      <c r="L189" s="140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</row>
    <row r="190" spans="1:28" ht="15.75" customHeight="1" x14ac:dyDescent="0.25">
      <c r="A190" s="114"/>
      <c r="B190" s="114"/>
      <c r="C190" s="114"/>
      <c r="D190" s="114"/>
      <c r="E190" s="114"/>
      <c r="F190" s="114"/>
      <c r="G190" s="74"/>
      <c r="H190" s="276"/>
      <c r="I190" s="140"/>
      <c r="J190" s="140"/>
      <c r="K190" s="140"/>
      <c r="L190" s="140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</row>
    <row r="191" spans="1:28" ht="15.75" customHeight="1" x14ac:dyDescent="0.25">
      <c r="A191" s="114"/>
      <c r="B191" s="114"/>
      <c r="C191" s="114"/>
      <c r="D191" s="114"/>
      <c r="E191" s="114"/>
      <c r="F191" s="114"/>
      <c r="G191" s="74"/>
      <c r="H191" s="276"/>
      <c r="I191" s="140"/>
      <c r="J191" s="140"/>
      <c r="K191" s="140"/>
      <c r="L191" s="140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</row>
    <row r="192" spans="1:28" ht="15.75" customHeight="1" x14ac:dyDescent="0.25">
      <c r="A192" s="114"/>
      <c r="B192" s="114"/>
      <c r="C192" s="114"/>
      <c r="D192" s="114"/>
      <c r="E192" s="114"/>
      <c r="F192" s="114"/>
      <c r="G192" s="74"/>
      <c r="H192" s="276"/>
      <c r="I192" s="140"/>
      <c r="J192" s="140"/>
      <c r="K192" s="140"/>
      <c r="L192" s="140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</row>
    <row r="193" spans="1:28" ht="15.75" customHeight="1" x14ac:dyDescent="0.25">
      <c r="A193" s="114"/>
      <c r="B193" s="114"/>
      <c r="C193" s="114"/>
      <c r="D193" s="114"/>
      <c r="E193" s="114"/>
      <c r="F193" s="114"/>
      <c r="G193" s="74"/>
      <c r="H193" s="276"/>
      <c r="I193" s="140"/>
      <c r="J193" s="140"/>
      <c r="K193" s="140"/>
      <c r="L193" s="140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</row>
    <row r="194" spans="1:28" ht="15.75" customHeight="1" x14ac:dyDescent="0.25">
      <c r="A194" s="114"/>
      <c r="B194" s="114"/>
      <c r="C194" s="114"/>
      <c r="D194" s="114"/>
      <c r="E194" s="114"/>
      <c r="F194" s="114"/>
      <c r="G194" s="74"/>
      <c r="H194" s="276"/>
      <c r="I194" s="140"/>
      <c r="J194" s="140"/>
      <c r="K194" s="140"/>
      <c r="L194" s="140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</row>
    <row r="195" spans="1:28" ht="15.75" customHeight="1" x14ac:dyDescent="0.25">
      <c r="A195" s="114"/>
      <c r="B195" s="114"/>
      <c r="C195" s="114"/>
      <c r="D195" s="114"/>
      <c r="E195" s="114"/>
      <c r="F195" s="114"/>
      <c r="G195" s="74"/>
      <c r="H195" s="276"/>
      <c r="I195" s="140"/>
      <c r="J195" s="140"/>
      <c r="K195" s="140"/>
      <c r="L195" s="140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</row>
    <row r="196" spans="1:28" ht="15.75" customHeight="1" x14ac:dyDescent="0.25">
      <c r="A196" s="114"/>
      <c r="B196" s="114"/>
      <c r="C196" s="114"/>
      <c r="D196" s="114"/>
      <c r="E196" s="114"/>
      <c r="F196" s="114"/>
      <c r="G196" s="74"/>
      <c r="H196" s="276"/>
      <c r="I196" s="140"/>
      <c r="J196" s="140"/>
      <c r="K196" s="140"/>
      <c r="L196" s="140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</row>
    <row r="197" spans="1:28" ht="15.75" customHeight="1" x14ac:dyDescent="0.25">
      <c r="A197" s="114"/>
      <c r="B197" s="114"/>
      <c r="C197" s="114"/>
      <c r="D197" s="114"/>
      <c r="E197" s="114"/>
      <c r="F197" s="114"/>
      <c r="G197" s="74"/>
      <c r="H197" s="276"/>
      <c r="I197" s="140"/>
      <c r="J197" s="140"/>
      <c r="K197" s="140"/>
      <c r="L197" s="140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</row>
    <row r="198" spans="1:28" ht="15.75" customHeight="1" x14ac:dyDescent="0.25">
      <c r="A198" s="114"/>
      <c r="B198" s="114"/>
      <c r="C198" s="114"/>
      <c r="D198" s="114"/>
      <c r="E198" s="114"/>
      <c r="F198" s="114"/>
      <c r="G198" s="74"/>
      <c r="H198" s="276"/>
      <c r="I198" s="140"/>
      <c r="J198" s="140"/>
      <c r="K198" s="140"/>
      <c r="L198" s="140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</row>
    <row r="199" spans="1:28" ht="15.75" customHeight="1" x14ac:dyDescent="0.25">
      <c r="A199" s="114"/>
      <c r="B199" s="114"/>
      <c r="C199" s="114"/>
      <c r="D199" s="114"/>
      <c r="E199" s="114"/>
      <c r="F199" s="114"/>
      <c r="G199" s="74"/>
      <c r="H199" s="276"/>
      <c r="I199" s="140"/>
      <c r="J199" s="140"/>
      <c r="K199" s="140"/>
      <c r="L199" s="140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</row>
    <row r="200" spans="1:28" ht="15.75" customHeight="1" x14ac:dyDescent="0.25">
      <c r="A200" s="114"/>
      <c r="B200" s="114"/>
      <c r="C200" s="114"/>
      <c r="D200" s="114"/>
      <c r="E200" s="114"/>
      <c r="F200" s="114"/>
      <c r="G200" s="74"/>
      <c r="H200" s="276"/>
      <c r="I200" s="140"/>
      <c r="J200" s="140"/>
      <c r="K200" s="140"/>
      <c r="L200" s="140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</row>
    <row r="201" spans="1:28" ht="15.75" customHeight="1" x14ac:dyDescent="0.25">
      <c r="A201" s="114"/>
      <c r="B201" s="114"/>
      <c r="C201" s="114"/>
      <c r="D201" s="114"/>
      <c r="E201" s="114"/>
      <c r="F201" s="114"/>
      <c r="G201" s="74"/>
      <c r="H201" s="276"/>
      <c r="I201" s="140"/>
      <c r="J201" s="140"/>
      <c r="K201" s="140"/>
      <c r="L201" s="140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</row>
    <row r="202" spans="1:28" ht="15.75" customHeight="1" x14ac:dyDescent="0.25">
      <c r="A202" s="114"/>
      <c r="B202" s="114"/>
      <c r="C202" s="114"/>
      <c r="D202" s="114"/>
      <c r="E202" s="114"/>
      <c r="F202" s="114"/>
      <c r="G202" s="74"/>
      <c r="H202" s="276"/>
      <c r="I202" s="140"/>
      <c r="J202" s="140"/>
      <c r="K202" s="140"/>
      <c r="L202" s="140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</row>
    <row r="203" spans="1:28" ht="15.75" customHeight="1" x14ac:dyDescent="0.25">
      <c r="A203" s="114"/>
      <c r="B203" s="114"/>
      <c r="C203" s="114"/>
      <c r="D203" s="114"/>
      <c r="E203" s="114"/>
      <c r="F203" s="114"/>
      <c r="G203" s="74"/>
      <c r="H203" s="276"/>
      <c r="I203" s="140"/>
      <c r="J203" s="140"/>
      <c r="K203" s="140"/>
      <c r="L203" s="140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</row>
    <row r="204" spans="1:28" ht="15.75" customHeight="1" x14ac:dyDescent="0.25">
      <c r="A204" s="114"/>
      <c r="B204" s="114"/>
      <c r="C204" s="114"/>
      <c r="D204" s="114"/>
      <c r="E204" s="114"/>
      <c r="F204" s="114"/>
      <c r="G204" s="74"/>
      <c r="H204" s="276"/>
      <c r="I204" s="140"/>
      <c r="J204" s="140"/>
      <c r="K204" s="140"/>
      <c r="L204" s="140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</row>
    <row r="205" spans="1:28" ht="15.75" customHeight="1" x14ac:dyDescent="0.25">
      <c r="A205" s="114"/>
      <c r="B205" s="114"/>
      <c r="C205" s="114"/>
      <c r="D205" s="114"/>
      <c r="E205" s="114"/>
      <c r="F205" s="114"/>
      <c r="G205" s="74"/>
      <c r="H205" s="276"/>
      <c r="I205" s="140"/>
      <c r="J205" s="140"/>
      <c r="K205" s="140"/>
      <c r="L205" s="140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</row>
    <row r="206" spans="1:28" ht="15.75" customHeight="1" x14ac:dyDescent="0.25">
      <c r="A206" s="114"/>
      <c r="B206" s="114"/>
      <c r="C206" s="114"/>
      <c r="D206" s="114"/>
      <c r="E206" s="114"/>
      <c r="F206" s="114"/>
      <c r="G206" s="74"/>
      <c r="H206" s="276"/>
      <c r="I206" s="140"/>
      <c r="J206" s="140"/>
      <c r="K206" s="140"/>
      <c r="L206" s="140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</row>
    <row r="207" spans="1:28" ht="15.75" customHeight="1" x14ac:dyDescent="0.25">
      <c r="A207" s="114"/>
      <c r="B207" s="114"/>
      <c r="C207" s="114"/>
      <c r="D207" s="114"/>
      <c r="E207" s="114"/>
      <c r="F207" s="114"/>
      <c r="G207" s="74"/>
      <c r="H207" s="276"/>
      <c r="I207" s="140"/>
      <c r="J207" s="140"/>
      <c r="K207" s="140"/>
      <c r="L207" s="140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</row>
    <row r="208" spans="1:28" ht="15.75" customHeight="1" x14ac:dyDescent="0.25">
      <c r="A208" s="114"/>
      <c r="B208" s="114"/>
      <c r="C208" s="114"/>
      <c r="D208" s="114"/>
      <c r="E208" s="114"/>
      <c r="F208" s="114"/>
      <c r="G208" s="74"/>
      <c r="H208" s="276"/>
      <c r="I208" s="140"/>
      <c r="J208" s="140"/>
      <c r="K208" s="140"/>
      <c r="L208" s="140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</row>
    <row r="209" spans="1:28" ht="15.75" customHeight="1" x14ac:dyDescent="0.25">
      <c r="A209" s="114"/>
      <c r="B209" s="114"/>
      <c r="C209" s="114"/>
      <c r="D209" s="114"/>
      <c r="E209" s="114"/>
      <c r="F209" s="114"/>
      <c r="G209" s="74"/>
      <c r="H209" s="276"/>
      <c r="I209" s="140"/>
      <c r="J209" s="140"/>
      <c r="K209" s="140"/>
      <c r="L209" s="140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</row>
    <row r="210" spans="1:28" ht="15.75" customHeight="1" x14ac:dyDescent="0.25">
      <c r="A210" s="114"/>
      <c r="B210" s="114"/>
      <c r="C210" s="114"/>
      <c r="D210" s="114"/>
      <c r="E210" s="114"/>
      <c r="F210" s="114"/>
      <c r="G210" s="74"/>
      <c r="H210" s="276"/>
      <c r="I210" s="140"/>
      <c r="J210" s="140"/>
      <c r="K210" s="140"/>
      <c r="L210" s="140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</row>
    <row r="211" spans="1:28" ht="15.75" customHeight="1" x14ac:dyDescent="0.25">
      <c r="A211" s="114"/>
      <c r="B211" s="114"/>
      <c r="C211" s="114"/>
      <c r="D211" s="114"/>
      <c r="E211" s="114"/>
      <c r="F211" s="114"/>
      <c r="G211" s="74"/>
      <c r="H211" s="276"/>
      <c r="I211" s="140"/>
      <c r="J211" s="140"/>
      <c r="K211" s="140"/>
      <c r="L211" s="140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</row>
    <row r="212" spans="1:28" ht="15.75" customHeight="1" x14ac:dyDescent="0.25">
      <c r="A212" s="114"/>
      <c r="B212" s="114"/>
      <c r="C212" s="114"/>
      <c r="D212" s="114"/>
      <c r="E212" s="114"/>
      <c r="F212" s="114"/>
      <c r="G212" s="74"/>
      <c r="H212" s="276"/>
      <c r="I212" s="140"/>
      <c r="J212" s="140"/>
      <c r="K212" s="140"/>
      <c r="L212" s="140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</row>
    <row r="213" spans="1:28" ht="15.75" customHeight="1" x14ac:dyDescent="0.25">
      <c r="A213" s="114"/>
      <c r="B213" s="114"/>
      <c r="C213" s="114"/>
      <c r="D213" s="114"/>
      <c r="E213" s="114"/>
      <c r="F213" s="114"/>
      <c r="G213" s="74"/>
      <c r="H213" s="276"/>
      <c r="I213" s="140"/>
      <c r="J213" s="140"/>
      <c r="K213" s="140"/>
      <c r="L213" s="140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</row>
    <row r="214" spans="1:28" ht="15.75" customHeight="1" x14ac:dyDescent="0.25">
      <c r="A214" s="114"/>
      <c r="B214" s="114"/>
      <c r="C214" s="114"/>
      <c r="D214" s="114"/>
      <c r="E214" s="114"/>
      <c r="F214" s="114"/>
      <c r="G214" s="74"/>
      <c r="H214" s="276"/>
      <c r="I214" s="140"/>
      <c r="J214" s="140"/>
      <c r="K214" s="140"/>
      <c r="L214" s="140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</row>
    <row r="215" spans="1:28" ht="15.75" customHeight="1" x14ac:dyDescent="0.25">
      <c r="A215" s="114"/>
      <c r="B215" s="114"/>
      <c r="C215" s="114"/>
      <c r="D215" s="114"/>
      <c r="E215" s="114"/>
      <c r="F215" s="114"/>
      <c r="G215" s="74"/>
      <c r="H215" s="276"/>
      <c r="I215" s="140"/>
      <c r="J215" s="140"/>
      <c r="K215" s="140"/>
      <c r="L215" s="140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</row>
    <row r="216" spans="1:28" ht="15.75" customHeight="1" x14ac:dyDescent="0.25">
      <c r="A216" s="114"/>
      <c r="B216" s="114"/>
      <c r="C216" s="114"/>
      <c r="D216" s="114"/>
      <c r="E216" s="114"/>
      <c r="F216" s="114"/>
      <c r="G216" s="74"/>
      <c r="H216" s="276"/>
      <c r="I216" s="140"/>
      <c r="J216" s="140"/>
      <c r="K216" s="140"/>
      <c r="L216" s="140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</row>
    <row r="217" spans="1:28" ht="15.75" customHeight="1" x14ac:dyDescent="0.25">
      <c r="A217" s="114"/>
      <c r="B217" s="114"/>
      <c r="C217" s="114"/>
      <c r="D217" s="114"/>
      <c r="E217" s="114"/>
      <c r="F217" s="114"/>
      <c r="G217" s="74"/>
      <c r="H217" s="276"/>
      <c r="I217" s="140"/>
      <c r="J217" s="140"/>
      <c r="K217" s="140"/>
      <c r="L217" s="140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</row>
    <row r="218" spans="1:28" ht="15.75" customHeight="1" x14ac:dyDescent="0.25">
      <c r="A218" s="114"/>
      <c r="B218" s="114"/>
      <c r="C218" s="114"/>
      <c r="D218" s="114"/>
      <c r="E218" s="114"/>
      <c r="F218" s="114"/>
      <c r="G218" s="74"/>
      <c r="H218" s="276"/>
      <c r="I218" s="140"/>
      <c r="J218" s="140"/>
      <c r="K218" s="140"/>
      <c r="L218" s="140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</row>
    <row r="219" spans="1:28" ht="15.75" customHeight="1" x14ac:dyDescent="0.25">
      <c r="A219" s="114"/>
      <c r="B219" s="114"/>
      <c r="C219" s="114"/>
      <c r="D219" s="114"/>
      <c r="E219" s="114"/>
      <c r="F219" s="114"/>
      <c r="G219" s="74"/>
      <c r="H219" s="276"/>
      <c r="I219" s="140"/>
      <c r="J219" s="140"/>
      <c r="K219" s="140"/>
      <c r="L219" s="140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</row>
    <row r="220" spans="1:28" ht="15.75" customHeight="1" x14ac:dyDescent="0.25">
      <c r="A220" s="114"/>
      <c r="B220" s="114"/>
      <c r="C220" s="114"/>
      <c r="D220" s="114"/>
      <c r="E220" s="114"/>
      <c r="F220" s="114"/>
      <c r="G220" s="74"/>
      <c r="H220" s="276"/>
      <c r="I220" s="140"/>
      <c r="J220" s="140"/>
      <c r="K220" s="140"/>
      <c r="L220" s="140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</row>
    <row r="221" spans="1:28" ht="15.75" customHeight="1" x14ac:dyDescent="0.25">
      <c r="A221" s="114"/>
      <c r="B221" s="114"/>
      <c r="C221" s="114"/>
      <c r="D221" s="114"/>
      <c r="E221" s="114"/>
      <c r="F221" s="114"/>
      <c r="G221" s="74"/>
      <c r="H221" s="276"/>
      <c r="I221" s="140"/>
      <c r="J221" s="140"/>
      <c r="K221" s="140"/>
      <c r="L221" s="140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</row>
    <row r="222" spans="1:28" ht="15.75" customHeight="1" x14ac:dyDescent="0.25">
      <c r="A222" s="114"/>
      <c r="B222" s="114"/>
      <c r="C222" s="114"/>
      <c r="D222" s="114"/>
      <c r="E222" s="114"/>
      <c r="F222" s="114"/>
      <c r="G222" s="74"/>
      <c r="H222" s="276"/>
      <c r="I222" s="140"/>
      <c r="J222" s="140"/>
      <c r="K222" s="140"/>
      <c r="L222" s="140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</row>
    <row r="223" spans="1:28" ht="15.75" customHeight="1" x14ac:dyDescent="0.25">
      <c r="A223" s="114"/>
      <c r="B223" s="114"/>
      <c r="C223" s="114"/>
      <c r="D223" s="114"/>
      <c r="E223" s="114"/>
      <c r="F223" s="114"/>
      <c r="G223" s="74"/>
      <c r="H223" s="276"/>
      <c r="I223" s="140"/>
      <c r="J223" s="140"/>
      <c r="K223" s="140"/>
      <c r="L223" s="140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</row>
    <row r="224" spans="1:28" ht="15.75" customHeight="1" x14ac:dyDescent="0.25">
      <c r="A224" s="114"/>
      <c r="B224" s="114"/>
      <c r="C224" s="114"/>
      <c r="D224" s="114"/>
      <c r="E224" s="114"/>
      <c r="F224" s="114"/>
      <c r="G224" s="74"/>
      <c r="H224" s="276"/>
      <c r="I224" s="140"/>
      <c r="J224" s="140"/>
      <c r="K224" s="140"/>
      <c r="L224" s="140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</row>
    <row r="225" spans="1:28" ht="15.75" customHeight="1" x14ac:dyDescent="0.25">
      <c r="A225" s="114"/>
      <c r="B225" s="114"/>
      <c r="C225" s="114"/>
      <c r="D225" s="114"/>
      <c r="E225" s="114"/>
      <c r="F225" s="114"/>
      <c r="G225" s="74"/>
      <c r="H225" s="276"/>
      <c r="I225" s="140"/>
      <c r="J225" s="140"/>
      <c r="K225" s="140"/>
      <c r="L225" s="140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</row>
    <row r="226" spans="1:28" ht="15.75" customHeight="1" x14ac:dyDescent="0.25">
      <c r="A226" s="114"/>
      <c r="B226" s="114"/>
      <c r="C226" s="114"/>
      <c r="D226" s="114"/>
      <c r="E226" s="114"/>
      <c r="F226" s="114"/>
      <c r="G226" s="74"/>
      <c r="H226" s="276"/>
      <c r="I226" s="140"/>
      <c r="J226" s="140"/>
      <c r="K226" s="140"/>
      <c r="L226" s="140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</row>
    <row r="227" spans="1:28" ht="15.75" customHeight="1" x14ac:dyDescent="0.25">
      <c r="A227" s="114"/>
      <c r="B227" s="114"/>
      <c r="C227" s="114"/>
      <c r="D227" s="114"/>
      <c r="E227" s="114"/>
      <c r="F227" s="114"/>
      <c r="G227" s="74"/>
      <c r="H227" s="276"/>
      <c r="I227" s="140"/>
      <c r="J227" s="140"/>
      <c r="K227" s="140"/>
      <c r="L227" s="140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</row>
    <row r="228" spans="1:28" ht="15.75" customHeight="1" x14ac:dyDescent="0.25">
      <c r="A228" s="114"/>
      <c r="B228" s="114"/>
      <c r="C228" s="114"/>
      <c r="D228" s="114"/>
      <c r="E228" s="114"/>
      <c r="F228" s="114"/>
      <c r="G228" s="74"/>
      <c r="H228" s="276"/>
      <c r="I228" s="140"/>
      <c r="J228" s="140"/>
      <c r="K228" s="140"/>
      <c r="L228" s="140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</row>
    <row r="229" spans="1:28" ht="15.75" customHeight="1" x14ac:dyDescent="0.25">
      <c r="A229" s="114"/>
      <c r="B229" s="114"/>
      <c r="C229" s="114"/>
      <c r="D229" s="114"/>
      <c r="E229" s="114"/>
      <c r="F229" s="114"/>
      <c r="G229" s="74"/>
      <c r="H229" s="276"/>
      <c r="I229" s="140"/>
      <c r="J229" s="140"/>
      <c r="K229" s="140"/>
      <c r="L229" s="140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</row>
    <row r="230" spans="1:28" ht="15.75" customHeight="1" x14ac:dyDescent="0.25">
      <c r="A230" s="114"/>
      <c r="B230" s="114"/>
      <c r="C230" s="114"/>
      <c r="D230" s="114"/>
      <c r="E230" s="114"/>
      <c r="F230" s="114"/>
      <c r="G230" s="74"/>
      <c r="H230" s="276"/>
      <c r="I230" s="140"/>
      <c r="J230" s="140"/>
      <c r="K230" s="140"/>
      <c r="L230" s="140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</row>
    <row r="231" spans="1:28" ht="15.75" customHeight="1" x14ac:dyDescent="0.25">
      <c r="A231" s="114"/>
      <c r="B231" s="114"/>
      <c r="C231" s="114"/>
      <c r="D231" s="114"/>
      <c r="E231" s="114"/>
      <c r="F231" s="114"/>
      <c r="G231" s="74"/>
      <c r="H231" s="276"/>
      <c r="I231" s="140"/>
      <c r="J231" s="140"/>
      <c r="K231" s="140"/>
      <c r="L231" s="140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</row>
    <row r="232" spans="1:28" ht="15.75" customHeight="1" x14ac:dyDescent="0.25">
      <c r="A232" s="114"/>
      <c r="B232" s="114"/>
      <c r="C232" s="114"/>
      <c r="D232" s="114"/>
      <c r="E232" s="114"/>
      <c r="F232" s="114"/>
      <c r="G232" s="74"/>
      <c r="H232" s="276"/>
      <c r="I232" s="140"/>
      <c r="J232" s="140"/>
      <c r="K232" s="140"/>
      <c r="L232" s="140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</row>
    <row r="233" spans="1:28" ht="15.75" customHeight="1" x14ac:dyDescent="0.25">
      <c r="A233" s="114"/>
      <c r="B233" s="114"/>
      <c r="C233" s="114"/>
      <c r="D233" s="114"/>
      <c r="E233" s="114"/>
      <c r="F233" s="114"/>
      <c r="G233" s="74"/>
      <c r="H233" s="276"/>
      <c r="I233" s="140"/>
      <c r="J233" s="140"/>
      <c r="K233" s="140"/>
      <c r="L233" s="140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</row>
    <row r="234" spans="1:28" ht="15.75" customHeight="1" x14ac:dyDescent="0.25">
      <c r="A234" s="114"/>
      <c r="B234" s="114"/>
      <c r="C234" s="114"/>
      <c r="D234" s="114"/>
      <c r="E234" s="114"/>
      <c r="F234" s="114"/>
      <c r="G234" s="74"/>
      <c r="H234" s="276"/>
      <c r="I234" s="140"/>
      <c r="J234" s="140"/>
      <c r="K234" s="140"/>
      <c r="L234" s="140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</row>
    <row r="235" spans="1:28" ht="15.75" customHeight="1" x14ac:dyDescent="0.25">
      <c r="A235" s="114"/>
      <c r="B235" s="114"/>
      <c r="C235" s="114"/>
      <c r="D235" s="114"/>
      <c r="E235" s="114"/>
      <c r="F235" s="114"/>
      <c r="G235" s="74"/>
      <c r="H235" s="276"/>
      <c r="I235" s="140"/>
      <c r="J235" s="140"/>
      <c r="K235" s="140"/>
      <c r="L235" s="140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</row>
    <row r="236" spans="1:28" ht="15.75" customHeight="1" x14ac:dyDescent="0.25">
      <c r="A236" s="114"/>
      <c r="B236" s="114"/>
      <c r="C236" s="114"/>
      <c r="D236" s="114"/>
      <c r="E236" s="114"/>
      <c r="F236" s="114"/>
      <c r="G236" s="74"/>
      <c r="H236" s="276"/>
      <c r="I236" s="140"/>
      <c r="J236" s="140"/>
      <c r="K236" s="140"/>
      <c r="L236" s="140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</row>
    <row r="237" spans="1:28" ht="15.75" customHeight="1" x14ac:dyDescent="0.25">
      <c r="A237" s="114"/>
      <c r="B237" s="114"/>
      <c r="C237" s="114"/>
      <c r="D237" s="114"/>
      <c r="E237" s="114"/>
      <c r="F237" s="114"/>
      <c r="G237" s="74"/>
      <c r="H237" s="276"/>
      <c r="I237" s="140"/>
      <c r="J237" s="140"/>
      <c r="K237" s="140"/>
      <c r="L237" s="140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</row>
    <row r="238" spans="1:28" ht="15.75" customHeight="1" x14ac:dyDescent="0.25">
      <c r="A238" s="114"/>
      <c r="B238" s="114"/>
      <c r="C238" s="114"/>
      <c r="D238" s="114"/>
      <c r="E238" s="114"/>
      <c r="F238" s="114"/>
      <c r="G238" s="74"/>
      <c r="H238" s="276"/>
      <c r="I238" s="140"/>
      <c r="J238" s="140"/>
      <c r="K238" s="140"/>
      <c r="L238" s="140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</row>
    <row r="239" spans="1:28" ht="15.75" customHeight="1" x14ac:dyDescent="0.25">
      <c r="A239" s="114"/>
      <c r="B239" s="114"/>
      <c r="C239" s="114"/>
      <c r="D239" s="114"/>
      <c r="E239" s="114"/>
      <c r="F239" s="114"/>
      <c r="G239" s="74"/>
      <c r="H239" s="276"/>
      <c r="I239" s="140"/>
      <c r="J239" s="140"/>
      <c r="K239" s="140"/>
      <c r="L239" s="140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</row>
    <row r="240" spans="1:28" ht="15.75" customHeight="1" x14ac:dyDescent="0.25">
      <c r="A240" s="114"/>
      <c r="B240" s="114"/>
      <c r="C240" s="114"/>
      <c r="D240" s="114"/>
      <c r="E240" s="114"/>
      <c r="F240" s="114"/>
      <c r="G240" s="74"/>
      <c r="H240" s="276"/>
      <c r="I240" s="140"/>
      <c r="J240" s="140"/>
      <c r="K240" s="140"/>
      <c r="L240" s="140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</row>
    <row r="241" spans="1:28" ht="15.75" customHeight="1" x14ac:dyDescent="0.25">
      <c r="A241" s="114"/>
      <c r="B241" s="114"/>
      <c r="C241" s="114"/>
      <c r="D241" s="114"/>
      <c r="E241" s="114"/>
      <c r="F241" s="114"/>
      <c r="G241" s="74"/>
      <c r="H241" s="276"/>
      <c r="I241" s="140"/>
      <c r="J241" s="140"/>
      <c r="K241" s="140"/>
      <c r="L241" s="140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</row>
    <row r="242" spans="1:28" ht="15.75" customHeight="1" x14ac:dyDescent="0.25">
      <c r="A242" s="114"/>
      <c r="B242" s="114"/>
      <c r="C242" s="114"/>
      <c r="D242" s="114"/>
      <c r="E242" s="114"/>
      <c r="F242" s="114"/>
      <c r="G242" s="74"/>
      <c r="H242" s="276"/>
      <c r="I242" s="140"/>
      <c r="J242" s="140"/>
      <c r="K242" s="140"/>
      <c r="L242" s="140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</row>
    <row r="243" spans="1:28" ht="15.75" customHeight="1" x14ac:dyDescent="0.25">
      <c r="A243" s="114"/>
      <c r="B243" s="114"/>
      <c r="C243" s="114"/>
      <c r="D243" s="114"/>
      <c r="E243" s="114"/>
      <c r="F243" s="114"/>
      <c r="G243" s="74"/>
      <c r="H243" s="276"/>
      <c r="I243" s="140"/>
      <c r="J243" s="140"/>
      <c r="K243" s="140"/>
      <c r="L243" s="140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</row>
    <row r="244" spans="1:28" ht="15.75" customHeight="1" x14ac:dyDescent="0.25">
      <c r="A244" s="114"/>
      <c r="B244" s="114"/>
      <c r="C244" s="114"/>
      <c r="D244" s="114"/>
      <c r="E244" s="114"/>
      <c r="F244" s="114"/>
      <c r="G244" s="74"/>
      <c r="H244" s="276"/>
      <c r="I244" s="140"/>
      <c r="J244" s="140"/>
      <c r="K244" s="140"/>
      <c r="L244" s="140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</row>
    <row r="245" spans="1:28" ht="15.75" customHeight="1" x14ac:dyDescent="0.25">
      <c r="A245" s="114"/>
      <c r="B245" s="114"/>
      <c r="C245" s="114"/>
      <c r="D245" s="114"/>
      <c r="E245" s="114"/>
      <c r="F245" s="114"/>
      <c r="G245" s="74"/>
      <c r="H245" s="276"/>
      <c r="I245" s="140"/>
      <c r="J245" s="140"/>
      <c r="K245" s="140"/>
      <c r="L245" s="140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</row>
    <row r="246" spans="1:28" ht="15.75" customHeight="1" x14ac:dyDescent="0.25">
      <c r="A246" s="114"/>
      <c r="B246" s="114"/>
      <c r="C246" s="114"/>
      <c r="D246" s="114"/>
      <c r="E246" s="114"/>
      <c r="F246" s="114"/>
      <c r="G246" s="74"/>
      <c r="H246" s="276"/>
      <c r="I246" s="140"/>
      <c r="J246" s="140"/>
      <c r="K246" s="140"/>
      <c r="L246" s="140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</row>
    <row r="247" spans="1:28" ht="15.75" customHeight="1" x14ac:dyDescent="0.25">
      <c r="A247" s="114"/>
      <c r="B247" s="114"/>
      <c r="C247" s="114"/>
      <c r="D247" s="114"/>
      <c r="E247" s="114"/>
      <c r="F247" s="114"/>
      <c r="G247" s="74"/>
      <c r="H247" s="276"/>
      <c r="I247" s="140"/>
      <c r="J247" s="140"/>
      <c r="K247" s="140"/>
      <c r="L247" s="140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</row>
    <row r="248" spans="1:28" ht="15.75" customHeight="1" x14ac:dyDescent="0.25">
      <c r="A248" s="114"/>
      <c r="B248" s="114"/>
      <c r="C248" s="114"/>
      <c r="D248" s="114"/>
      <c r="E248" s="114"/>
      <c r="F248" s="114"/>
      <c r="G248" s="74"/>
      <c r="H248" s="276"/>
      <c r="I248" s="140"/>
      <c r="J248" s="140"/>
      <c r="K248" s="140"/>
      <c r="L248" s="140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</row>
    <row r="249" spans="1:28" ht="15.75" customHeight="1" x14ac:dyDescent="0.25">
      <c r="A249" s="114"/>
      <c r="B249" s="114"/>
      <c r="C249" s="114"/>
      <c r="D249" s="114"/>
      <c r="E249" s="114"/>
      <c r="F249" s="114"/>
      <c r="G249" s="74"/>
      <c r="H249" s="276"/>
      <c r="I249" s="140"/>
      <c r="J249" s="140"/>
      <c r="K249" s="140"/>
      <c r="L249" s="140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</row>
    <row r="250" spans="1:28" ht="15.75" customHeight="1" x14ac:dyDescent="0.25">
      <c r="A250" s="114"/>
      <c r="B250" s="114"/>
      <c r="C250" s="114"/>
      <c r="D250" s="114"/>
      <c r="E250" s="114"/>
      <c r="F250" s="114"/>
      <c r="G250" s="74"/>
      <c r="H250" s="276"/>
      <c r="I250" s="140"/>
      <c r="J250" s="140"/>
      <c r="K250" s="140"/>
      <c r="L250" s="140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</row>
    <row r="251" spans="1:28" ht="15.75" customHeight="1" x14ac:dyDescent="0.25">
      <c r="A251" s="114"/>
      <c r="B251" s="114"/>
      <c r="C251" s="114"/>
      <c r="D251" s="114"/>
      <c r="E251" s="114"/>
      <c r="F251" s="114"/>
      <c r="G251" s="74"/>
      <c r="H251" s="276"/>
      <c r="I251" s="140"/>
      <c r="J251" s="140"/>
      <c r="K251" s="140"/>
      <c r="L251" s="140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</row>
    <row r="252" spans="1:28" ht="15.75" customHeight="1" x14ac:dyDescent="0.25">
      <c r="A252" s="114"/>
      <c r="B252" s="114"/>
      <c r="C252" s="114"/>
      <c r="D252" s="114"/>
      <c r="E252" s="114"/>
      <c r="F252" s="114"/>
      <c r="G252" s="74"/>
      <c r="H252" s="276"/>
      <c r="I252" s="140"/>
      <c r="J252" s="140"/>
      <c r="K252" s="140"/>
      <c r="L252" s="140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</row>
    <row r="253" spans="1:28" ht="15.75" customHeight="1" x14ac:dyDescent="0.25">
      <c r="A253" s="114"/>
      <c r="B253" s="114"/>
      <c r="C253" s="114"/>
      <c r="D253" s="114"/>
      <c r="E253" s="114"/>
      <c r="F253" s="114"/>
      <c r="G253" s="74"/>
      <c r="H253" s="276"/>
      <c r="I253" s="140"/>
      <c r="J253" s="140"/>
      <c r="K253" s="140"/>
      <c r="L253" s="140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</row>
    <row r="254" spans="1:28" ht="15.75" customHeight="1" x14ac:dyDescent="0.25">
      <c r="A254" s="114"/>
      <c r="B254" s="114"/>
      <c r="C254" s="114"/>
      <c r="D254" s="114"/>
      <c r="E254" s="114"/>
      <c r="F254" s="114"/>
      <c r="G254" s="74"/>
      <c r="H254" s="276"/>
      <c r="I254" s="140"/>
      <c r="J254" s="140"/>
      <c r="K254" s="140"/>
      <c r="L254" s="140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</row>
    <row r="255" spans="1:28" ht="15.75" customHeight="1" x14ac:dyDescent="0.25">
      <c r="A255" s="114"/>
      <c r="B255" s="114"/>
      <c r="C255" s="114"/>
      <c r="D255" s="114"/>
      <c r="E255" s="114"/>
      <c r="F255" s="114"/>
      <c r="G255" s="74"/>
      <c r="H255" s="276"/>
      <c r="I255" s="140"/>
      <c r="J255" s="140"/>
      <c r="K255" s="140"/>
      <c r="L255" s="140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</row>
    <row r="256" spans="1:28" ht="15.75" customHeight="1" x14ac:dyDescent="0.25">
      <c r="A256" s="114"/>
      <c r="B256" s="114"/>
      <c r="C256" s="114"/>
      <c r="D256" s="114"/>
      <c r="E256" s="114"/>
      <c r="F256" s="114"/>
      <c r="G256" s="74"/>
      <c r="H256" s="276"/>
      <c r="I256" s="140"/>
      <c r="J256" s="140"/>
      <c r="K256" s="140"/>
      <c r="L256" s="140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</row>
    <row r="257" spans="1:28" ht="15.75" customHeight="1" x14ac:dyDescent="0.25">
      <c r="A257" s="114"/>
      <c r="B257" s="114"/>
      <c r="C257" s="114"/>
      <c r="D257" s="114"/>
      <c r="E257" s="114"/>
      <c r="F257" s="114"/>
      <c r="G257" s="74"/>
      <c r="H257" s="276"/>
      <c r="I257" s="140"/>
      <c r="J257" s="140"/>
      <c r="K257" s="140"/>
      <c r="L257" s="140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</row>
    <row r="258" spans="1:28" ht="15.75" customHeight="1" x14ac:dyDescent="0.25">
      <c r="A258" s="114"/>
      <c r="B258" s="114"/>
      <c r="C258" s="114"/>
      <c r="D258" s="114"/>
      <c r="E258" s="114"/>
      <c r="F258" s="114"/>
      <c r="G258" s="74"/>
      <c r="H258" s="276"/>
      <c r="I258" s="140"/>
      <c r="J258" s="140"/>
      <c r="K258" s="140"/>
      <c r="L258" s="140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</row>
    <row r="259" spans="1:28" ht="15.75" customHeight="1" x14ac:dyDescent="0.25">
      <c r="A259" s="114"/>
      <c r="B259" s="114"/>
      <c r="C259" s="114"/>
      <c r="D259" s="114"/>
      <c r="E259" s="114"/>
      <c r="F259" s="114"/>
      <c r="G259" s="74"/>
      <c r="H259" s="276"/>
      <c r="I259" s="140"/>
      <c r="J259" s="140"/>
      <c r="K259" s="140"/>
      <c r="L259" s="140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</row>
    <row r="260" spans="1:28" ht="15.75" customHeight="1" x14ac:dyDescent="0.25">
      <c r="A260" s="114"/>
      <c r="B260" s="114"/>
      <c r="C260" s="114"/>
      <c r="D260" s="114"/>
      <c r="E260" s="114"/>
      <c r="F260" s="114"/>
      <c r="G260" s="74"/>
      <c r="H260" s="276"/>
      <c r="I260" s="140"/>
      <c r="J260" s="140"/>
      <c r="K260" s="140"/>
      <c r="L260" s="140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</row>
    <row r="261" spans="1:28" ht="15.75" customHeight="1" x14ac:dyDescent="0.25">
      <c r="A261" s="114"/>
      <c r="B261" s="114"/>
      <c r="C261" s="114"/>
      <c r="D261" s="114"/>
      <c r="E261" s="114"/>
      <c r="F261" s="114"/>
      <c r="G261" s="74"/>
      <c r="H261" s="276"/>
      <c r="I261" s="140"/>
      <c r="J261" s="140"/>
      <c r="K261" s="140"/>
      <c r="L261" s="140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</row>
    <row r="262" spans="1:28" ht="15.75" customHeight="1" x14ac:dyDescent="0.25">
      <c r="A262" s="114"/>
      <c r="B262" s="114"/>
      <c r="C262" s="114"/>
      <c r="D262" s="114"/>
      <c r="E262" s="114"/>
      <c r="F262" s="114"/>
      <c r="G262" s="74"/>
      <c r="H262" s="276"/>
      <c r="I262" s="140"/>
      <c r="J262" s="140"/>
      <c r="K262" s="140"/>
      <c r="L262" s="140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</row>
    <row r="263" spans="1:28" ht="15.75" customHeight="1" x14ac:dyDescent="0.25">
      <c r="A263" s="114"/>
      <c r="B263" s="114"/>
      <c r="C263" s="114"/>
      <c r="D263" s="114"/>
      <c r="E263" s="114"/>
      <c r="F263" s="114"/>
      <c r="G263" s="74"/>
      <c r="H263" s="276"/>
      <c r="I263" s="140"/>
      <c r="J263" s="140"/>
      <c r="K263" s="140"/>
      <c r="L263" s="140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</row>
    <row r="264" spans="1:28" ht="15.75" customHeight="1" x14ac:dyDescent="0.25">
      <c r="A264" s="114"/>
      <c r="B264" s="114"/>
      <c r="C264" s="114"/>
      <c r="D264" s="114"/>
      <c r="E264" s="114"/>
      <c r="F264" s="114"/>
      <c r="G264" s="74"/>
      <c r="H264" s="276"/>
      <c r="I264" s="140"/>
      <c r="J264" s="140"/>
      <c r="K264" s="140"/>
      <c r="L264" s="140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</row>
    <row r="265" spans="1:28" ht="15.75" customHeight="1" x14ac:dyDescent="0.25">
      <c r="A265" s="114"/>
      <c r="B265" s="114"/>
      <c r="C265" s="114"/>
      <c r="D265" s="114"/>
      <c r="E265" s="114"/>
      <c r="F265" s="114"/>
      <c r="G265" s="74"/>
      <c r="H265" s="276"/>
      <c r="I265" s="140"/>
      <c r="J265" s="140"/>
      <c r="K265" s="140"/>
      <c r="L265" s="140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</row>
    <row r="266" spans="1:28" ht="15.75" customHeight="1" x14ac:dyDescent="0.25">
      <c r="A266" s="114"/>
      <c r="B266" s="114"/>
      <c r="C266" s="114"/>
      <c r="D266" s="114"/>
      <c r="E266" s="114"/>
      <c r="F266" s="114"/>
      <c r="G266" s="74"/>
      <c r="H266" s="276"/>
      <c r="I266" s="140"/>
      <c r="J266" s="140"/>
      <c r="K266" s="140"/>
      <c r="L266" s="140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</row>
    <row r="267" spans="1:28" ht="15.75" customHeight="1" x14ac:dyDescent="0.25">
      <c r="A267" s="114"/>
      <c r="B267" s="114"/>
      <c r="C267" s="114"/>
      <c r="D267" s="114"/>
      <c r="E267" s="114"/>
      <c r="F267" s="114"/>
      <c r="G267" s="74"/>
      <c r="H267" s="276"/>
      <c r="I267" s="140"/>
      <c r="J267" s="140"/>
      <c r="K267" s="140"/>
      <c r="L267" s="140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</row>
    <row r="268" spans="1:28" ht="15.75" customHeight="1" x14ac:dyDescent="0.25">
      <c r="A268" s="114"/>
      <c r="B268" s="114"/>
      <c r="C268" s="114"/>
      <c r="D268" s="114"/>
      <c r="E268" s="114"/>
      <c r="F268" s="114"/>
      <c r="G268" s="74"/>
      <c r="H268" s="276"/>
      <c r="I268" s="140"/>
      <c r="J268" s="140"/>
      <c r="K268" s="140"/>
      <c r="L268" s="140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</row>
    <row r="269" spans="1:28" ht="15.75" customHeight="1" x14ac:dyDescent="0.25">
      <c r="A269" s="114"/>
      <c r="B269" s="114"/>
      <c r="C269" s="114"/>
      <c r="D269" s="114"/>
      <c r="E269" s="114"/>
      <c r="F269" s="114"/>
      <c r="G269" s="74"/>
      <c r="H269" s="276"/>
      <c r="I269" s="140"/>
      <c r="J269" s="140"/>
      <c r="K269" s="140"/>
      <c r="L269" s="140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</row>
    <row r="270" spans="1:28" ht="15.75" customHeight="1" x14ac:dyDescent="0.25">
      <c r="A270" s="114"/>
      <c r="B270" s="114"/>
      <c r="C270" s="114"/>
      <c r="D270" s="114"/>
      <c r="E270" s="114"/>
      <c r="F270" s="114"/>
      <c r="G270" s="74"/>
      <c r="H270" s="276"/>
      <c r="I270" s="140"/>
      <c r="J270" s="140"/>
      <c r="K270" s="140"/>
      <c r="L270" s="140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</row>
    <row r="271" spans="1:28" ht="15.75" customHeight="1" x14ac:dyDescent="0.25">
      <c r="A271" s="114"/>
      <c r="B271" s="114"/>
      <c r="C271" s="114"/>
      <c r="D271" s="114"/>
      <c r="E271" s="114"/>
      <c r="F271" s="114"/>
      <c r="G271" s="74"/>
      <c r="H271" s="276"/>
      <c r="I271" s="140"/>
      <c r="J271" s="140"/>
      <c r="K271" s="140"/>
      <c r="L271" s="140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</row>
    <row r="272" spans="1:28" ht="15.75" customHeight="1" x14ac:dyDescent="0.25">
      <c r="A272" s="114"/>
      <c r="B272" s="114"/>
      <c r="C272" s="114"/>
      <c r="D272" s="114"/>
      <c r="E272" s="114"/>
      <c r="F272" s="114"/>
      <c r="G272" s="74"/>
      <c r="H272" s="276"/>
      <c r="I272" s="140"/>
      <c r="J272" s="140"/>
      <c r="K272" s="140"/>
      <c r="L272" s="140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</row>
    <row r="273" spans="1:28" ht="15.75" customHeight="1" x14ac:dyDescent="0.25">
      <c r="A273" s="114"/>
      <c r="B273" s="114"/>
      <c r="C273" s="114"/>
      <c r="D273" s="114"/>
      <c r="E273" s="114"/>
      <c r="F273" s="114"/>
      <c r="G273" s="74"/>
      <c r="H273" s="276"/>
      <c r="I273" s="140"/>
      <c r="J273" s="140"/>
      <c r="K273" s="140"/>
      <c r="L273" s="140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</row>
    <row r="274" spans="1:28" ht="15.75" customHeight="1" x14ac:dyDescent="0.25">
      <c r="A274" s="114"/>
      <c r="B274" s="114"/>
      <c r="C274" s="114"/>
      <c r="D274" s="114"/>
      <c r="E274" s="114"/>
      <c r="F274" s="114"/>
      <c r="G274" s="74"/>
      <c r="H274" s="276"/>
      <c r="I274" s="140"/>
      <c r="J274" s="140"/>
      <c r="K274" s="140"/>
      <c r="L274" s="140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</row>
    <row r="275" spans="1:28" ht="15.75" customHeight="1" x14ac:dyDescent="0.25">
      <c r="A275" s="114"/>
      <c r="B275" s="114"/>
      <c r="C275" s="114"/>
      <c r="D275" s="114"/>
      <c r="E275" s="114"/>
      <c r="F275" s="114"/>
      <c r="G275" s="74"/>
      <c r="H275" s="276"/>
      <c r="I275" s="140"/>
      <c r="J275" s="140"/>
      <c r="K275" s="140"/>
      <c r="L275" s="140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  <c r="AA275" s="114"/>
      <c r="AB275" s="114"/>
    </row>
    <row r="276" spans="1:28" ht="15.75" customHeight="1" x14ac:dyDescent="0.25">
      <c r="A276" s="114"/>
      <c r="B276" s="114"/>
      <c r="C276" s="114"/>
      <c r="D276" s="114"/>
      <c r="E276" s="114"/>
      <c r="F276" s="114"/>
      <c r="G276" s="74"/>
      <c r="H276" s="276"/>
      <c r="I276" s="140"/>
      <c r="J276" s="140"/>
      <c r="K276" s="140"/>
      <c r="L276" s="140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4"/>
      <c r="AB276" s="114"/>
    </row>
    <row r="277" spans="1:28" ht="15.75" customHeight="1" x14ac:dyDescent="0.25">
      <c r="A277" s="114"/>
      <c r="B277" s="114"/>
      <c r="C277" s="114"/>
      <c r="D277" s="114"/>
      <c r="E277" s="114"/>
      <c r="F277" s="114"/>
      <c r="G277" s="74"/>
      <c r="H277" s="276"/>
      <c r="I277" s="140"/>
      <c r="J277" s="140"/>
      <c r="K277" s="140"/>
      <c r="L277" s="140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</row>
    <row r="278" spans="1:28" ht="15.75" customHeight="1" x14ac:dyDescent="0.25">
      <c r="A278" s="114"/>
      <c r="B278" s="114"/>
      <c r="C278" s="114"/>
      <c r="D278" s="114"/>
      <c r="E278" s="114"/>
      <c r="F278" s="114"/>
      <c r="G278" s="74"/>
      <c r="H278" s="276"/>
      <c r="I278" s="140"/>
      <c r="J278" s="140"/>
      <c r="K278" s="140"/>
      <c r="L278" s="140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  <c r="AA278" s="114"/>
      <c r="AB278" s="114"/>
    </row>
    <row r="279" spans="1:28" ht="15.75" customHeight="1" x14ac:dyDescent="0.25">
      <c r="A279" s="114"/>
      <c r="B279" s="114"/>
      <c r="C279" s="114"/>
      <c r="D279" s="114"/>
      <c r="E279" s="114"/>
      <c r="F279" s="114"/>
      <c r="G279" s="74"/>
      <c r="H279" s="276"/>
      <c r="I279" s="140"/>
      <c r="J279" s="140"/>
      <c r="K279" s="140"/>
      <c r="L279" s="140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4"/>
      <c r="AB279" s="114"/>
    </row>
    <row r="280" spans="1:28" ht="15.75" customHeight="1" x14ac:dyDescent="0.25">
      <c r="A280" s="114"/>
      <c r="B280" s="114"/>
      <c r="C280" s="114"/>
      <c r="D280" s="114"/>
      <c r="E280" s="114"/>
      <c r="F280" s="114"/>
      <c r="G280" s="74"/>
      <c r="H280" s="276"/>
      <c r="I280" s="140"/>
      <c r="J280" s="140"/>
      <c r="K280" s="140"/>
      <c r="L280" s="140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4"/>
      <c r="AB280" s="114"/>
    </row>
    <row r="281" spans="1:28" ht="15.75" customHeight="1" x14ac:dyDescent="0.25">
      <c r="A281" s="114"/>
      <c r="B281" s="114"/>
      <c r="C281" s="114"/>
      <c r="D281" s="114"/>
      <c r="E281" s="114"/>
      <c r="F281" s="114"/>
      <c r="G281" s="74"/>
      <c r="H281" s="276"/>
      <c r="I281" s="140"/>
      <c r="J281" s="140"/>
      <c r="K281" s="140"/>
      <c r="L281" s="140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</row>
    <row r="282" spans="1:28" ht="15.75" customHeight="1" x14ac:dyDescent="0.25">
      <c r="A282" s="114"/>
      <c r="B282" s="114"/>
      <c r="C282" s="114"/>
      <c r="D282" s="114"/>
      <c r="E282" s="114"/>
      <c r="F282" s="114"/>
      <c r="G282" s="74"/>
      <c r="H282" s="276"/>
      <c r="I282" s="140"/>
      <c r="J282" s="140"/>
      <c r="K282" s="140"/>
      <c r="L282" s="140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</row>
    <row r="283" spans="1:28" ht="15.75" customHeight="1" x14ac:dyDescent="0.25">
      <c r="A283" s="114"/>
      <c r="B283" s="114"/>
      <c r="C283" s="114"/>
      <c r="D283" s="114"/>
      <c r="E283" s="114"/>
      <c r="F283" s="114"/>
      <c r="G283" s="74"/>
      <c r="H283" s="276"/>
      <c r="I283" s="140"/>
      <c r="J283" s="140"/>
      <c r="K283" s="140"/>
      <c r="L283" s="140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  <c r="AA283" s="114"/>
      <c r="AB283" s="114"/>
    </row>
    <row r="284" spans="1:28" ht="15.75" customHeight="1" x14ac:dyDescent="0.25">
      <c r="A284" s="114"/>
      <c r="B284" s="114"/>
      <c r="C284" s="114"/>
      <c r="D284" s="114"/>
      <c r="E284" s="114"/>
      <c r="F284" s="114"/>
      <c r="G284" s="74"/>
      <c r="H284" s="276"/>
      <c r="I284" s="140"/>
      <c r="J284" s="140"/>
      <c r="K284" s="140"/>
      <c r="L284" s="140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4"/>
      <c r="AB284" s="114"/>
    </row>
    <row r="285" spans="1:28" ht="15.75" customHeight="1" x14ac:dyDescent="0.25">
      <c r="A285" s="114"/>
      <c r="B285" s="114"/>
      <c r="C285" s="114"/>
      <c r="D285" s="114"/>
      <c r="E285" s="114"/>
      <c r="F285" s="114"/>
      <c r="G285" s="74"/>
      <c r="H285" s="276"/>
      <c r="I285" s="140"/>
      <c r="J285" s="140"/>
      <c r="K285" s="140"/>
      <c r="L285" s="140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  <c r="AA285" s="114"/>
      <c r="AB285" s="114"/>
    </row>
    <row r="286" spans="1:28" ht="15.75" customHeight="1" x14ac:dyDescent="0.25">
      <c r="A286" s="114"/>
      <c r="B286" s="114"/>
      <c r="C286" s="114"/>
      <c r="D286" s="114"/>
      <c r="E286" s="114"/>
      <c r="F286" s="114"/>
      <c r="G286" s="74"/>
      <c r="H286" s="276"/>
      <c r="I286" s="140"/>
      <c r="J286" s="140"/>
      <c r="K286" s="140"/>
      <c r="L286" s="140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4"/>
      <c r="AB286" s="114"/>
    </row>
    <row r="287" spans="1:28" ht="15.75" customHeight="1" x14ac:dyDescent="0.25">
      <c r="A287" s="114"/>
      <c r="B287" s="114"/>
      <c r="C287" s="114"/>
      <c r="D287" s="114"/>
      <c r="E287" s="114"/>
      <c r="F287" s="114"/>
      <c r="G287" s="74"/>
      <c r="H287" s="276"/>
      <c r="I287" s="140"/>
      <c r="J287" s="140"/>
      <c r="K287" s="140"/>
      <c r="L287" s="140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  <c r="AA287" s="114"/>
      <c r="AB287" s="114"/>
    </row>
    <row r="288" spans="1:28" ht="15.75" customHeight="1" x14ac:dyDescent="0.25">
      <c r="A288" s="114"/>
      <c r="B288" s="114"/>
      <c r="C288" s="114"/>
      <c r="D288" s="114"/>
      <c r="E288" s="114"/>
      <c r="F288" s="114"/>
      <c r="G288" s="74"/>
      <c r="H288" s="276"/>
      <c r="I288" s="140"/>
      <c r="J288" s="140"/>
      <c r="K288" s="140"/>
      <c r="L288" s="140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4"/>
      <c r="AB288" s="114"/>
    </row>
    <row r="289" spans="1:28" ht="15.75" customHeight="1" x14ac:dyDescent="0.25">
      <c r="A289" s="114"/>
      <c r="B289" s="114"/>
      <c r="C289" s="114"/>
      <c r="D289" s="114"/>
      <c r="E289" s="114"/>
      <c r="F289" s="114"/>
      <c r="G289" s="74"/>
      <c r="H289" s="276"/>
      <c r="I289" s="140"/>
      <c r="J289" s="140"/>
      <c r="K289" s="140"/>
      <c r="L289" s="140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  <c r="AA289" s="114"/>
      <c r="AB289" s="114"/>
    </row>
    <row r="290" spans="1:28" ht="15.75" customHeight="1" x14ac:dyDescent="0.25">
      <c r="A290" s="114"/>
      <c r="B290" s="114"/>
      <c r="C290" s="114"/>
      <c r="D290" s="114"/>
      <c r="E290" s="114"/>
      <c r="F290" s="114"/>
      <c r="G290" s="74"/>
      <c r="H290" s="276"/>
      <c r="I290" s="140"/>
      <c r="J290" s="140"/>
      <c r="K290" s="140"/>
      <c r="L290" s="140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</row>
    <row r="291" spans="1:28" ht="15.75" customHeight="1" x14ac:dyDescent="0.25">
      <c r="A291" s="114"/>
      <c r="B291" s="114"/>
      <c r="C291" s="114"/>
      <c r="D291" s="114"/>
      <c r="E291" s="114"/>
      <c r="F291" s="114"/>
      <c r="G291" s="74"/>
      <c r="H291" s="276"/>
      <c r="I291" s="140"/>
      <c r="J291" s="140"/>
      <c r="K291" s="140"/>
      <c r="L291" s="140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  <c r="AA291" s="114"/>
      <c r="AB291" s="114"/>
    </row>
    <row r="292" spans="1:28" ht="15.75" customHeight="1" x14ac:dyDescent="0.25">
      <c r="A292" s="114"/>
      <c r="B292" s="114"/>
      <c r="C292" s="114"/>
      <c r="D292" s="114"/>
      <c r="E292" s="114"/>
      <c r="F292" s="114"/>
      <c r="G292" s="74"/>
      <c r="H292" s="276"/>
      <c r="I292" s="140"/>
      <c r="J292" s="140"/>
      <c r="K292" s="140"/>
      <c r="L292" s="140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4"/>
      <c r="AB292" s="114"/>
    </row>
    <row r="293" spans="1:28" ht="15.75" customHeight="1" x14ac:dyDescent="0.25">
      <c r="A293" s="114"/>
      <c r="B293" s="114"/>
      <c r="C293" s="114"/>
      <c r="D293" s="114"/>
      <c r="E293" s="114"/>
      <c r="F293" s="114"/>
      <c r="G293" s="74"/>
      <c r="H293" s="276"/>
      <c r="I293" s="140"/>
      <c r="J293" s="140"/>
      <c r="K293" s="140"/>
      <c r="L293" s="140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4"/>
      <c r="AB293" s="114"/>
    </row>
    <row r="294" spans="1:28" ht="15.75" customHeight="1" x14ac:dyDescent="0.25">
      <c r="A294" s="114"/>
      <c r="B294" s="114"/>
      <c r="C294" s="114"/>
      <c r="D294" s="114"/>
      <c r="E294" s="114"/>
      <c r="F294" s="114"/>
      <c r="G294" s="74"/>
      <c r="H294" s="276"/>
      <c r="I294" s="140"/>
      <c r="J294" s="140"/>
      <c r="K294" s="140"/>
      <c r="L294" s="140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4"/>
      <c r="AB294" s="114"/>
    </row>
    <row r="295" spans="1:28" ht="15.75" customHeight="1" x14ac:dyDescent="0.25">
      <c r="A295" s="114"/>
      <c r="B295" s="114"/>
      <c r="C295" s="114"/>
      <c r="D295" s="114"/>
      <c r="E295" s="114"/>
      <c r="F295" s="114"/>
      <c r="G295" s="74"/>
      <c r="H295" s="276"/>
      <c r="I295" s="140"/>
      <c r="J295" s="140"/>
      <c r="K295" s="140"/>
      <c r="L295" s="140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</row>
    <row r="296" spans="1:28" ht="15.75" customHeight="1" x14ac:dyDescent="0.25">
      <c r="A296" s="114"/>
      <c r="B296" s="114"/>
      <c r="C296" s="114"/>
      <c r="D296" s="114"/>
      <c r="E296" s="114"/>
      <c r="F296" s="114"/>
      <c r="G296" s="74"/>
      <c r="H296" s="276"/>
      <c r="I296" s="140"/>
      <c r="J296" s="140"/>
      <c r="K296" s="140"/>
      <c r="L296" s="140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  <c r="AA296" s="114"/>
      <c r="AB296" s="114"/>
    </row>
    <row r="297" spans="1:28" ht="15.75" customHeight="1" x14ac:dyDescent="0.25">
      <c r="A297" s="114"/>
      <c r="B297" s="114"/>
      <c r="C297" s="114"/>
      <c r="D297" s="114"/>
      <c r="E297" s="114"/>
      <c r="F297" s="114"/>
      <c r="G297" s="74"/>
      <c r="H297" s="276"/>
      <c r="I297" s="140"/>
      <c r="J297" s="140"/>
      <c r="K297" s="140"/>
      <c r="L297" s="140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4"/>
      <c r="AB297" s="114"/>
    </row>
    <row r="298" spans="1:28" ht="15.75" customHeight="1" x14ac:dyDescent="0.25">
      <c r="A298" s="114"/>
      <c r="B298" s="114"/>
      <c r="C298" s="114"/>
      <c r="D298" s="114"/>
      <c r="E298" s="114"/>
      <c r="F298" s="114"/>
      <c r="G298" s="74"/>
      <c r="H298" s="276"/>
      <c r="I298" s="140"/>
      <c r="J298" s="140"/>
      <c r="K298" s="140"/>
      <c r="L298" s="140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  <c r="AA298" s="114"/>
      <c r="AB298" s="114"/>
    </row>
    <row r="299" spans="1:28" ht="15.75" customHeight="1" x14ac:dyDescent="0.25">
      <c r="A299" s="114"/>
      <c r="B299" s="114"/>
      <c r="C299" s="114"/>
      <c r="D299" s="114"/>
      <c r="E299" s="114"/>
      <c r="F299" s="114"/>
      <c r="G299" s="74"/>
      <c r="H299" s="276"/>
      <c r="I299" s="140"/>
      <c r="J299" s="140"/>
      <c r="K299" s="140"/>
      <c r="L299" s="140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  <c r="AA299" s="114"/>
      <c r="AB299" s="114"/>
    </row>
    <row r="300" spans="1:28" ht="15.75" customHeight="1" x14ac:dyDescent="0.25">
      <c r="A300" s="114"/>
      <c r="B300" s="114"/>
      <c r="C300" s="114"/>
      <c r="D300" s="114"/>
      <c r="E300" s="114"/>
      <c r="F300" s="114"/>
      <c r="G300" s="74"/>
      <c r="H300" s="276"/>
      <c r="I300" s="140"/>
      <c r="J300" s="140"/>
      <c r="K300" s="140"/>
      <c r="L300" s="140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  <c r="AA300" s="114"/>
      <c r="AB300" s="114"/>
    </row>
    <row r="301" spans="1:28" ht="15.75" customHeight="1" x14ac:dyDescent="0.25">
      <c r="A301" s="114"/>
      <c r="B301" s="114"/>
      <c r="C301" s="114"/>
      <c r="D301" s="114"/>
      <c r="E301" s="114"/>
      <c r="F301" s="114"/>
      <c r="G301" s="74"/>
      <c r="H301" s="276"/>
      <c r="I301" s="140"/>
      <c r="J301" s="140"/>
      <c r="K301" s="140"/>
      <c r="L301" s="140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  <c r="AA301" s="114"/>
      <c r="AB301" s="114"/>
    </row>
    <row r="302" spans="1:28" ht="15.75" customHeight="1" x14ac:dyDescent="0.25">
      <c r="A302" s="114"/>
      <c r="B302" s="114"/>
      <c r="C302" s="114"/>
      <c r="D302" s="114"/>
      <c r="E302" s="114"/>
      <c r="F302" s="114"/>
      <c r="G302" s="74"/>
      <c r="H302" s="276"/>
      <c r="I302" s="140"/>
      <c r="J302" s="140"/>
      <c r="K302" s="140"/>
      <c r="L302" s="140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  <c r="AA302" s="114"/>
      <c r="AB302" s="114"/>
    </row>
    <row r="303" spans="1:28" ht="15.75" customHeight="1" x14ac:dyDescent="0.25">
      <c r="A303" s="114"/>
      <c r="B303" s="114"/>
      <c r="C303" s="114"/>
      <c r="D303" s="114"/>
      <c r="E303" s="114"/>
      <c r="F303" s="114"/>
      <c r="G303" s="74"/>
      <c r="H303" s="276"/>
      <c r="I303" s="140"/>
      <c r="J303" s="140"/>
      <c r="K303" s="140"/>
      <c r="L303" s="140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  <c r="AA303" s="114"/>
      <c r="AB303" s="114"/>
    </row>
    <row r="304" spans="1:28" ht="15.75" customHeight="1" x14ac:dyDescent="0.25">
      <c r="A304" s="114"/>
      <c r="B304" s="114"/>
      <c r="C304" s="114"/>
      <c r="D304" s="114"/>
      <c r="E304" s="114"/>
      <c r="F304" s="114"/>
      <c r="G304" s="74"/>
      <c r="H304" s="276"/>
      <c r="I304" s="140"/>
      <c r="J304" s="140"/>
      <c r="K304" s="140"/>
      <c r="L304" s="140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  <c r="AA304" s="114"/>
      <c r="AB304" s="114"/>
    </row>
    <row r="305" spans="1:28" ht="15.75" customHeight="1" x14ac:dyDescent="0.25">
      <c r="A305" s="114"/>
      <c r="B305" s="114"/>
      <c r="C305" s="114"/>
      <c r="D305" s="114"/>
      <c r="E305" s="114"/>
      <c r="F305" s="114"/>
      <c r="G305" s="74"/>
      <c r="H305" s="276"/>
      <c r="I305" s="140"/>
      <c r="J305" s="140"/>
      <c r="K305" s="140"/>
      <c r="L305" s="140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4"/>
      <c r="AB305" s="114"/>
    </row>
    <row r="306" spans="1:28" ht="15.75" customHeight="1" x14ac:dyDescent="0.25">
      <c r="A306" s="114"/>
      <c r="B306" s="114"/>
      <c r="C306" s="114"/>
      <c r="D306" s="114"/>
      <c r="E306" s="114"/>
      <c r="F306" s="114"/>
      <c r="G306" s="74"/>
      <c r="H306" s="276"/>
      <c r="I306" s="140"/>
      <c r="J306" s="140"/>
      <c r="K306" s="140"/>
      <c r="L306" s="140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  <c r="AA306" s="114"/>
      <c r="AB306" s="114"/>
    </row>
    <row r="307" spans="1:28" ht="15.75" customHeight="1" x14ac:dyDescent="0.25">
      <c r="A307" s="114"/>
      <c r="B307" s="114"/>
      <c r="C307" s="114"/>
      <c r="D307" s="114"/>
      <c r="E307" s="114"/>
      <c r="F307" s="114"/>
      <c r="G307" s="74"/>
      <c r="H307" s="276"/>
      <c r="I307" s="140"/>
      <c r="J307" s="140"/>
      <c r="K307" s="140"/>
      <c r="L307" s="140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</row>
    <row r="308" spans="1:28" ht="15.75" customHeight="1" x14ac:dyDescent="0.25">
      <c r="A308" s="114"/>
      <c r="B308" s="114"/>
      <c r="C308" s="114"/>
      <c r="D308" s="114"/>
      <c r="E308" s="114"/>
      <c r="F308" s="114"/>
      <c r="G308" s="74"/>
      <c r="H308" s="276"/>
      <c r="I308" s="140"/>
      <c r="J308" s="140"/>
      <c r="K308" s="140"/>
      <c r="L308" s="140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</row>
    <row r="309" spans="1:28" ht="15.75" customHeight="1" x14ac:dyDescent="0.25">
      <c r="A309" s="114"/>
      <c r="B309" s="114"/>
      <c r="C309" s="114"/>
      <c r="D309" s="114"/>
      <c r="E309" s="114"/>
      <c r="F309" s="114"/>
      <c r="G309" s="74"/>
      <c r="H309" s="276"/>
      <c r="I309" s="140"/>
      <c r="J309" s="140"/>
      <c r="K309" s="140"/>
      <c r="L309" s="140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  <c r="AA309" s="114"/>
      <c r="AB309" s="114"/>
    </row>
    <row r="310" spans="1:28" ht="15.75" customHeight="1" x14ac:dyDescent="0.25">
      <c r="A310" s="114"/>
      <c r="B310" s="114"/>
      <c r="C310" s="114"/>
      <c r="D310" s="114"/>
      <c r="E310" s="114"/>
      <c r="F310" s="114"/>
      <c r="G310" s="74"/>
      <c r="H310" s="276"/>
      <c r="I310" s="140"/>
      <c r="J310" s="140"/>
      <c r="K310" s="140"/>
      <c r="L310" s="140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</row>
    <row r="311" spans="1:28" ht="15.75" customHeight="1" x14ac:dyDescent="0.25">
      <c r="A311" s="114"/>
      <c r="B311" s="114"/>
      <c r="C311" s="114"/>
      <c r="D311" s="114"/>
      <c r="E311" s="114"/>
      <c r="F311" s="114"/>
      <c r="G311" s="74"/>
      <c r="H311" s="276"/>
      <c r="I311" s="140"/>
      <c r="J311" s="140"/>
      <c r="K311" s="140"/>
      <c r="L311" s="140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  <c r="AA311" s="114"/>
      <c r="AB311" s="114"/>
    </row>
    <row r="312" spans="1:28" ht="15.75" customHeight="1" x14ac:dyDescent="0.25">
      <c r="A312" s="114"/>
      <c r="B312" s="114"/>
      <c r="C312" s="114"/>
      <c r="D312" s="114"/>
      <c r="E312" s="114"/>
      <c r="F312" s="114"/>
      <c r="G312" s="74"/>
      <c r="H312" s="276"/>
      <c r="I312" s="140"/>
      <c r="J312" s="140"/>
      <c r="K312" s="140"/>
      <c r="L312" s="140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  <c r="AA312" s="114"/>
      <c r="AB312" s="114"/>
    </row>
    <row r="313" spans="1:28" ht="15.75" customHeight="1" x14ac:dyDescent="0.25">
      <c r="A313" s="114"/>
      <c r="B313" s="114"/>
      <c r="C313" s="114"/>
      <c r="D313" s="114"/>
      <c r="E313" s="114"/>
      <c r="F313" s="114"/>
      <c r="G313" s="74"/>
      <c r="H313" s="276"/>
      <c r="I313" s="140"/>
      <c r="J313" s="140"/>
      <c r="K313" s="140"/>
      <c r="L313" s="140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  <c r="AA313" s="114"/>
      <c r="AB313" s="114"/>
    </row>
    <row r="314" spans="1:28" ht="15.75" customHeight="1" x14ac:dyDescent="0.25">
      <c r="A314" s="114"/>
      <c r="B314" s="114"/>
      <c r="C314" s="114"/>
      <c r="D314" s="114"/>
      <c r="E314" s="114"/>
      <c r="F314" s="114"/>
      <c r="G314" s="74"/>
      <c r="H314" s="276"/>
      <c r="I314" s="140"/>
      <c r="J314" s="140"/>
      <c r="K314" s="140"/>
      <c r="L314" s="140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  <c r="AA314" s="114"/>
      <c r="AB314" s="114"/>
    </row>
    <row r="315" spans="1:28" ht="15.75" customHeight="1" x14ac:dyDescent="0.25">
      <c r="A315" s="114"/>
      <c r="B315" s="114"/>
      <c r="C315" s="114"/>
      <c r="D315" s="114"/>
      <c r="E315" s="114"/>
      <c r="F315" s="114"/>
      <c r="G315" s="74"/>
      <c r="H315" s="276"/>
      <c r="I315" s="140"/>
      <c r="J315" s="140"/>
      <c r="K315" s="140"/>
      <c r="L315" s="140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  <c r="AA315" s="114"/>
      <c r="AB315" s="114"/>
    </row>
    <row r="316" spans="1:28" ht="15.75" customHeight="1" x14ac:dyDescent="0.25">
      <c r="A316" s="114"/>
      <c r="B316" s="114"/>
      <c r="C316" s="114"/>
      <c r="D316" s="114"/>
      <c r="E316" s="114"/>
      <c r="F316" s="114"/>
      <c r="G316" s="74"/>
      <c r="H316" s="276"/>
      <c r="I316" s="140"/>
      <c r="J316" s="140"/>
      <c r="K316" s="140"/>
      <c r="L316" s="140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  <c r="AA316" s="114"/>
      <c r="AB316" s="114"/>
    </row>
    <row r="317" spans="1:28" ht="15.75" customHeight="1" x14ac:dyDescent="0.25">
      <c r="A317" s="114"/>
      <c r="B317" s="114"/>
      <c r="C317" s="114"/>
      <c r="D317" s="114"/>
      <c r="E317" s="114"/>
      <c r="F317" s="114"/>
      <c r="G317" s="74"/>
      <c r="H317" s="276"/>
      <c r="I317" s="140"/>
      <c r="J317" s="140"/>
      <c r="K317" s="140"/>
      <c r="L317" s="140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  <c r="AA317" s="114"/>
      <c r="AB317" s="114"/>
    </row>
    <row r="318" spans="1:28" ht="15.75" customHeight="1" x14ac:dyDescent="0.25">
      <c r="A318" s="114"/>
      <c r="B318" s="114"/>
      <c r="C318" s="114"/>
      <c r="D318" s="114"/>
      <c r="E318" s="114"/>
      <c r="F318" s="114"/>
      <c r="G318" s="74"/>
      <c r="H318" s="276"/>
      <c r="I318" s="140"/>
      <c r="J318" s="140"/>
      <c r="K318" s="140"/>
      <c r="L318" s="140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  <c r="AA318" s="114"/>
      <c r="AB318" s="114"/>
    </row>
    <row r="319" spans="1:28" ht="15.75" customHeight="1" x14ac:dyDescent="0.25">
      <c r="A319" s="114"/>
      <c r="B319" s="114"/>
      <c r="C319" s="114"/>
      <c r="D319" s="114"/>
      <c r="E319" s="114"/>
      <c r="F319" s="114"/>
      <c r="G319" s="74"/>
      <c r="H319" s="276"/>
      <c r="I319" s="140"/>
      <c r="J319" s="140"/>
      <c r="K319" s="140"/>
      <c r="L319" s="140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  <c r="AA319" s="114"/>
      <c r="AB319" s="114"/>
    </row>
    <row r="320" spans="1:28" ht="15.75" customHeight="1" x14ac:dyDescent="0.25">
      <c r="A320" s="114"/>
      <c r="B320" s="114"/>
      <c r="C320" s="114"/>
      <c r="D320" s="114"/>
      <c r="E320" s="114"/>
      <c r="F320" s="114"/>
      <c r="G320" s="74"/>
      <c r="H320" s="276"/>
      <c r="I320" s="140"/>
      <c r="J320" s="140"/>
      <c r="K320" s="140"/>
      <c r="L320" s="140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4"/>
      <c r="AB320" s="114"/>
    </row>
    <row r="321" spans="1:28" ht="15.75" customHeight="1" x14ac:dyDescent="0.25">
      <c r="A321" s="114"/>
      <c r="B321" s="114"/>
      <c r="C321" s="114"/>
      <c r="D321" s="114"/>
      <c r="E321" s="114"/>
      <c r="F321" s="114"/>
      <c r="G321" s="74"/>
      <c r="H321" s="276"/>
      <c r="I321" s="140"/>
      <c r="J321" s="140"/>
      <c r="K321" s="140"/>
      <c r="L321" s="140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4"/>
      <c r="AB321" s="114"/>
    </row>
    <row r="322" spans="1:28" ht="15.75" customHeight="1" x14ac:dyDescent="0.25">
      <c r="A322" s="114"/>
      <c r="B322" s="114"/>
      <c r="C322" s="114"/>
      <c r="D322" s="114"/>
      <c r="E322" s="114"/>
      <c r="F322" s="114"/>
      <c r="G322" s="74"/>
      <c r="H322" s="276"/>
      <c r="I322" s="140"/>
      <c r="J322" s="140"/>
      <c r="K322" s="140"/>
      <c r="L322" s="140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4"/>
      <c r="AB322" s="114"/>
    </row>
    <row r="323" spans="1:28" ht="15.75" customHeight="1" x14ac:dyDescent="0.25">
      <c r="A323" s="114"/>
      <c r="B323" s="114"/>
      <c r="C323" s="114"/>
      <c r="D323" s="114"/>
      <c r="E323" s="114"/>
      <c r="F323" s="114"/>
      <c r="G323" s="74"/>
      <c r="H323" s="276"/>
      <c r="I323" s="140"/>
      <c r="J323" s="140"/>
      <c r="K323" s="140"/>
      <c r="L323" s="140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  <c r="AA323" s="114"/>
      <c r="AB323" s="114"/>
    </row>
    <row r="324" spans="1:28" ht="15.75" customHeight="1" x14ac:dyDescent="0.25">
      <c r="A324" s="114"/>
      <c r="B324" s="114"/>
      <c r="C324" s="114"/>
      <c r="D324" s="114"/>
      <c r="E324" s="114"/>
      <c r="F324" s="114"/>
      <c r="G324" s="74"/>
      <c r="H324" s="276"/>
      <c r="I324" s="140"/>
      <c r="J324" s="140"/>
      <c r="K324" s="140"/>
      <c r="L324" s="140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  <c r="AA324" s="114"/>
      <c r="AB324" s="114"/>
    </row>
    <row r="325" spans="1:28" ht="15.75" customHeight="1" x14ac:dyDescent="0.25">
      <c r="A325" s="114"/>
      <c r="B325" s="114"/>
      <c r="C325" s="114"/>
      <c r="D325" s="114"/>
      <c r="E325" s="114"/>
      <c r="F325" s="114"/>
      <c r="G325" s="74"/>
      <c r="H325" s="276"/>
      <c r="I325" s="140"/>
      <c r="J325" s="140"/>
      <c r="K325" s="140"/>
      <c r="L325" s="140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  <c r="AA325" s="114"/>
      <c r="AB325" s="114"/>
    </row>
    <row r="326" spans="1:28" ht="15.75" customHeight="1" x14ac:dyDescent="0.25">
      <c r="A326" s="114"/>
      <c r="B326" s="114"/>
      <c r="C326" s="114"/>
      <c r="D326" s="114"/>
      <c r="E326" s="114"/>
      <c r="F326" s="114"/>
      <c r="G326" s="74"/>
      <c r="H326" s="276"/>
      <c r="I326" s="140"/>
      <c r="J326" s="140"/>
      <c r="K326" s="140"/>
      <c r="L326" s="140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  <c r="AA326" s="114"/>
      <c r="AB326" s="114"/>
    </row>
    <row r="327" spans="1:28" ht="15.75" customHeight="1" x14ac:dyDescent="0.25">
      <c r="A327" s="114"/>
      <c r="B327" s="114"/>
      <c r="C327" s="114"/>
      <c r="D327" s="114"/>
      <c r="E327" s="114"/>
      <c r="F327" s="114"/>
      <c r="G327" s="74"/>
      <c r="H327" s="276"/>
      <c r="I327" s="140"/>
      <c r="J327" s="140"/>
      <c r="K327" s="140"/>
      <c r="L327" s="140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</row>
    <row r="328" spans="1:28" ht="15.75" customHeight="1" x14ac:dyDescent="0.25">
      <c r="A328" s="114"/>
      <c r="B328" s="114"/>
      <c r="C328" s="114"/>
      <c r="D328" s="114"/>
      <c r="E328" s="114"/>
      <c r="F328" s="114"/>
      <c r="G328" s="74"/>
      <c r="H328" s="276"/>
      <c r="I328" s="140"/>
      <c r="J328" s="140"/>
      <c r="K328" s="140"/>
      <c r="L328" s="140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</row>
    <row r="329" spans="1:28" ht="15.75" customHeight="1" x14ac:dyDescent="0.25">
      <c r="A329" s="114"/>
      <c r="B329" s="114"/>
      <c r="C329" s="114"/>
      <c r="D329" s="114"/>
      <c r="E329" s="114"/>
      <c r="F329" s="114"/>
      <c r="G329" s="74"/>
      <c r="H329" s="276"/>
      <c r="I329" s="140"/>
      <c r="J329" s="140"/>
      <c r="K329" s="140"/>
      <c r="L329" s="140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  <c r="AA329" s="114"/>
      <c r="AB329" s="114"/>
    </row>
    <row r="330" spans="1:28" ht="15.75" customHeight="1" x14ac:dyDescent="0.25">
      <c r="A330" s="114"/>
      <c r="B330" s="114"/>
      <c r="C330" s="114"/>
      <c r="D330" s="114"/>
      <c r="E330" s="114"/>
      <c r="F330" s="114"/>
      <c r="G330" s="74"/>
      <c r="H330" s="276"/>
      <c r="I330" s="140"/>
      <c r="J330" s="140"/>
      <c r="K330" s="140"/>
      <c r="L330" s="140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  <c r="AA330" s="114"/>
      <c r="AB330" s="114"/>
    </row>
    <row r="331" spans="1:28" ht="15.75" customHeight="1" x14ac:dyDescent="0.25">
      <c r="A331" s="114"/>
      <c r="B331" s="114"/>
      <c r="C331" s="114"/>
      <c r="D331" s="114"/>
      <c r="E331" s="114"/>
      <c r="F331" s="114"/>
      <c r="G331" s="74"/>
      <c r="H331" s="276"/>
      <c r="I331" s="140"/>
      <c r="J331" s="140"/>
      <c r="K331" s="140"/>
      <c r="L331" s="140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4"/>
      <c r="AB331" s="114"/>
    </row>
    <row r="332" spans="1:28" ht="15.75" customHeight="1" x14ac:dyDescent="0.25">
      <c r="A332" s="114"/>
      <c r="B332" s="114"/>
      <c r="C332" s="114"/>
      <c r="D332" s="114"/>
      <c r="E332" s="114"/>
      <c r="F332" s="114"/>
      <c r="G332" s="74"/>
      <c r="H332" s="276"/>
      <c r="I332" s="140"/>
      <c r="J332" s="140"/>
      <c r="K332" s="140"/>
      <c r="L332" s="140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4"/>
      <c r="AB332" s="114"/>
    </row>
    <row r="333" spans="1:28" ht="15.75" customHeight="1" x14ac:dyDescent="0.25">
      <c r="A333" s="114"/>
      <c r="B333" s="114"/>
      <c r="C333" s="114"/>
      <c r="D333" s="114"/>
      <c r="E333" s="114"/>
      <c r="F333" s="114"/>
      <c r="G333" s="74"/>
      <c r="H333" s="276"/>
      <c r="I333" s="140"/>
      <c r="J333" s="140"/>
      <c r="K333" s="140"/>
      <c r="L333" s="140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  <c r="AA333" s="114"/>
      <c r="AB333" s="114"/>
    </row>
    <row r="334" spans="1:28" ht="15.75" customHeight="1" x14ac:dyDescent="0.25">
      <c r="A334" s="114"/>
      <c r="B334" s="114"/>
      <c r="C334" s="114"/>
      <c r="D334" s="114"/>
      <c r="E334" s="114"/>
      <c r="F334" s="114"/>
      <c r="G334" s="74"/>
      <c r="H334" s="276"/>
      <c r="I334" s="140"/>
      <c r="J334" s="140"/>
      <c r="K334" s="140"/>
      <c r="L334" s="140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</row>
    <row r="335" spans="1:28" ht="15.75" customHeight="1" x14ac:dyDescent="0.25">
      <c r="A335" s="114"/>
      <c r="B335" s="114"/>
      <c r="C335" s="114"/>
      <c r="D335" s="114"/>
      <c r="E335" s="114"/>
      <c r="F335" s="114"/>
      <c r="G335" s="74"/>
      <c r="H335" s="276"/>
      <c r="I335" s="140"/>
      <c r="J335" s="140"/>
      <c r="K335" s="140"/>
      <c r="L335" s="140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</row>
    <row r="336" spans="1:28" ht="15.75" customHeight="1" x14ac:dyDescent="0.25">
      <c r="A336" s="114"/>
      <c r="B336" s="114"/>
      <c r="C336" s="114"/>
      <c r="D336" s="114"/>
      <c r="E336" s="114"/>
      <c r="F336" s="114"/>
      <c r="G336" s="74"/>
      <c r="H336" s="276"/>
      <c r="I336" s="140"/>
      <c r="J336" s="140"/>
      <c r="K336" s="140"/>
      <c r="L336" s="140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</row>
    <row r="337" spans="1:28" ht="15.75" customHeight="1" x14ac:dyDescent="0.25">
      <c r="A337" s="114"/>
      <c r="B337" s="114"/>
      <c r="C337" s="114"/>
      <c r="D337" s="114"/>
      <c r="E337" s="114"/>
      <c r="F337" s="114"/>
      <c r="G337" s="74"/>
      <c r="H337" s="276"/>
      <c r="I337" s="140"/>
      <c r="J337" s="140"/>
      <c r="K337" s="140"/>
      <c r="L337" s="140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  <c r="AA337" s="114"/>
      <c r="AB337" s="114"/>
    </row>
    <row r="338" spans="1:28" ht="15.75" customHeight="1" x14ac:dyDescent="0.25">
      <c r="A338" s="114"/>
      <c r="B338" s="114"/>
      <c r="C338" s="114"/>
      <c r="D338" s="114"/>
      <c r="E338" s="114"/>
      <c r="F338" s="114"/>
      <c r="G338" s="74"/>
      <c r="H338" s="276"/>
      <c r="I338" s="140"/>
      <c r="J338" s="140"/>
      <c r="K338" s="140"/>
      <c r="L338" s="140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  <c r="AA338" s="114"/>
      <c r="AB338" s="114"/>
    </row>
    <row r="339" spans="1:28" ht="15.75" customHeight="1" x14ac:dyDescent="0.25">
      <c r="A339" s="114"/>
      <c r="B339" s="114"/>
      <c r="C339" s="114"/>
      <c r="D339" s="114"/>
      <c r="E339" s="114"/>
      <c r="F339" s="114"/>
      <c r="G339" s="74"/>
      <c r="H339" s="276"/>
      <c r="I339" s="140"/>
      <c r="J339" s="140"/>
      <c r="K339" s="140"/>
      <c r="L339" s="140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4"/>
      <c r="AB339" s="114"/>
    </row>
    <row r="340" spans="1:28" ht="15.75" customHeight="1" x14ac:dyDescent="0.25">
      <c r="A340" s="114"/>
      <c r="B340" s="114"/>
      <c r="C340" s="114"/>
      <c r="D340" s="114"/>
      <c r="E340" s="114"/>
      <c r="F340" s="114"/>
      <c r="G340" s="74"/>
      <c r="H340" s="276"/>
      <c r="I340" s="140"/>
      <c r="J340" s="140"/>
      <c r="K340" s="140"/>
      <c r="L340" s="140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4"/>
      <c r="AB340" s="114"/>
    </row>
    <row r="341" spans="1:28" ht="15.75" customHeight="1" x14ac:dyDescent="0.25">
      <c r="A341" s="114"/>
      <c r="B341" s="114"/>
      <c r="C341" s="114"/>
      <c r="D341" s="114"/>
      <c r="E341" s="114"/>
      <c r="F341" s="114"/>
      <c r="G341" s="74"/>
      <c r="H341" s="276"/>
      <c r="I341" s="140"/>
      <c r="J341" s="140"/>
      <c r="K341" s="140"/>
      <c r="L341" s="140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</row>
    <row r="342" spans="1:28" ht="15.75" customHeight="1" x14ac:dyDescent="0.25">
      <c r="A342" s="114"/>
      <c r="B342" s="114"/>
      <c r="C342" s="114"/>
      <c r="D342" s="114"/>
      <c r="E342" s="114"/>
      <c r="F342" s="114"/>
      <c r="G342" s="74"/>
      <c r="H342" s="276"/>
      <c r="I342" s="140"/>
      <c r="J342" s="140"/>
      <c r="K342" s="140"/>
      <c r="L342" s="140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4"/>
      <c r="AB342" s="114"/>
    </row>
    <row r="343" spans="1:28" ht="15.75" customHeight="1" x14ac:dyDescent="0.25">
      <c r="A343" s="114"/>
      <c r="B343" s="114"/>
      <c r="C343" s="114"/>
      <c r="D343" s="114"/>
      <c r="E343" s="114"/>
      <c r="F343" s="114"/>
      <c r="G343" s="74"/>
      <c r="H343" s="276"/>
      <c r="I343" s="140"/>
      <c r="J343" s="140"/>
      <c r="K343" s="140"/>
      <c r="L343" s="140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</row>
    <row r="344" spans="1:28" ht="15.75" customHeight="1" x14ac:dyDescent="0.25">
      <c r="A344" s="114"/>
      <c r="B344" s="114"/>
      <c r="C344" s="114"/>
      <c r="D344" s="114"/>
      <c r="E344" s="114"/>
      <c r="F344" s="114"/>
      <c r="G344" s="74"/>
      <c r="H344" s="276"/>
      <c r="I344" s="140"/>
      <c r="J344" s="140"/>
      <c r="K344" s="140"/>
      <c r="L344" s="140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4"/>
      <c r="AB344" s="114"/>
    </row>
    <row r="345" spans="1:28" ht="15.75" customHeight="1" x14ac:dyDescent="0.25">
      <c r="A345" s="114"/>
      <c r="B345" s="114"/>
      <c r="C345" s="114"/>
      <c r="D345" s="114"/>
      <c r="E345" s="114"/>
      <c r="F345" s="114"/>
      <c r="G345" s="74"/>
      <c r="H345" s="276"/>
      <c r="I345" s="140"/>
      <c r="J345" s="140"/>
      <c r="K345" s="140"/>
      <c r="L345" s="140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  <c r="AA345" s="114"/>
      <c r="AB345" s="114"/>
    </row>
    <row r="346" spans="1:28" ht="15.75" customHeight="1" x14ac:dyDescent="0.25">
      <c r="A346" s="114"/>
      <c r="B346" s="114"/>
      <c r="C346" s="114"/>
      <c r="D346" s="114"/>
      <c r="E346" s="114"/>
      <c r="F346" s="114"/>
      <c r="G346" s="74"/>
      <c r="H346" s="276"/>
      <c r="I346" s="140"/>
      <c r="J346" s="140"/>
      <c r="K346" s="140"/>
      <c r="L346" s="140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4"/>
      <c r="AB346" s="114"/>
    </row>
    <row r="347" spans="1:28" ht="15.75" customHeight="1" x14ac:dyDescent="0.25">
      <c r="A347" s="114"/>
      <c r="B347" s="114"/>
      <c r="C347" s="114"/>
      <c r="D347" s="114"/>
      <c r="E347" s="114"/>
      <c r="F347" s="114"/>
      <c r="G347" s="74"/>
      <c r="H347" s="276"/>
      <c r="I347" s="140"/>
      <c r="J347" s="140"/>
      <c r="K347" s="140"/>
      <c r="L347" s="140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  <c r="AA347" s="114"/>
      <c r="AB347" s="114"/>
    </row>
    <row r="348" spans="1:28" ht="15.75" customHeight="1" x14ac:dyDescent="0.25">
      <c r="A348" s="114"/>
      <c r="B348" s="114"/>
      <c r="C348" s="114"/>
      <c r="D348" s="114"/>
      <c r="E348" s="114"/>
      <c r="F348" s="114"/>
      <c r="G348" s="74"/>
      <c r="H348" s="276"/>
      <c r="I348" s="140"/>
      <c r="J348" s="140"/>
      <c r="K348" s="140"/>
      <c r="L348" s="140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  <c r="AA348" s="114"/>
      <c r="AB348" s="114"/>
    </row>
    <row r="349" spans="1:28" ht="15.75" customHeight="1" x14ac:dyDescent="0.25">
      <c r="A349" s="114"/>
      <c r="B349" s="114"/>
      <c r="C349" s="114"/>
      <c r="D349" s="114"/>
      <c r="E349" s="114"/>
      <c r="F349" s="114"/>
      <c r="G349" s="74"/>
      <c r="H349" s="276"/>
      <c r="I349" s="140"/>
      <c r="J349" s="140"/>
      <c r="K349" s="140"/>
      <c r="L349" s="140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4"/>
      <c r="AB349" s="114"/>
    </row>
    <row r="350" spans="1:28" ht="15.75" customHeight="1" x14ac:dyDescent="0.25">
      <c r="A350" s="114"/>
      <c r="B350" s="114"/>
      <c r="C350" s="114"/>
      <c r="D350" s="114"/>
      <c r="E350" s="114"/>
      <c r="F350" s="114"/>
      <c r="G350" s="74"/>
      <c r="H350" s="276"/>
      <c r="I350" s="140"/>
      <c r="J350" s="140"/>
      <c r="K350" s="140"/>
      <c r="L350" s="140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</row>
    <row r="351" spans="1:28" ht="15.75" customHeight="1" x14ac:dyDescent="0.25">
      <c r="A351" s="114"/>
      <c r="B351" s="114"/>
      <c r="C351" s="114"/>
      <c r="D351" s="114"/>
      <c r="E351" s="114"/>
      <c r="F351" s="114"/>
      <c r="G351" s="74"/>
      <c r="H351" s="276"/>
      <c r="I351" s="140"/>
      <c r="J351" s="140"/>
      <c r="K351" s="140"/>
      <c r="L351" s="140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4"/>
      <c r="AB351" s="114"/>
    </row>
    <row r="352" spans="1:28" ht="15.75" customHeight="1" x14ac:dyDescent="0.25">
      <c r="A352" s="114"/>
      <c r="B352" s="114"/>
      <c r="C352" s="114"/>
      <c r="D352" s="114"/>
      <c r="E352" s="114"/>
      <c r="F352" s="114"/>
      <c r="G352" s="74"/>
      <c r="H352" s="276"/>
      <c r="I352" s="140"/>
      <c r="J352" s="140"/>
      <c r="K352" s="140"/>
      <c r="L352" s="140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  <c r="AA352" s="114"/>
      <c r="AB352" s="114"/>
    </row>
    <row r="353" spans="1:28" ht="15.75" customHeight="1" x14ac:dyDescent="0.25">
      <c r="A353" s="114"/>
      <c r="B353" s="114"/>
      <c r="C353" s="114"/>
      <c r="D353" s="114"/>
      <c r="E353" s="114"/>
      <c r="F353" s="114"/>
      <c r="G353" s="74"/>
      <c r="H353" s="276"/>
      <c r="I353" s="140"/>
      <c r="J353" s="140"/>
      <c r="K353" s="140"/>
      <c r="L353" s="140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4"/>
      <c r="AB353" s="114"/>
    </row>
    <row r="354" spans="1:28" ht="15.75" customHeight="1" x14ac:dyDescent="0.25">
      <c r="A354" s="114"/>
      <c r="B354" s="114"/>
      <c r="C354" s="114"/>
      <c r="D354" s="114"/>
      <c r="E354" s="114"/>
      <c r="F354" s="114"/>
      <c r="G354" s="74"/>
      <c r="H354" s="276"/>
      <c r="I354" s="140"/>
      <c r="J354" s="140"/>
      <c r="K354" s="140"/>
      <c r="L354" s="140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  <c r="AA354" s="114"/>
      <c r="AB354" s="114"/>
    </row>
    <row r="355" spans="1:28" ht="15.75" customHeight="1" x14ac:dyDescent="0.25">
      <c r="A355" s="114"/>
      <c r="B355" s="114"/>
      <c r="C355" s="114"/>
      <c r="D355" s="114"/>
      <c r="E355" s="114"/>
      <c r="F355" s="114"/>
      <c r="G355" s="74"/>
      <c r="H355" s="276"/>
      <c r="I355" s="140"/>
      <c r="J355" s="140"/>
      <c r="K355" s="140"/>
      <c r="L355" s="140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  <c r="AA355" s="114"/>
      <c r="AB355" s="114"/>
    </row>
    <row r="356" spans="1:28" ht="15.75" customHeight="1" x14ac:dyDescent="0.25">
      <c r="A356" s="114"/>
      <c r="B356" s="114"/>
      <c r="C356" s="114"/>
      <c r="D356" s="114"/>
      <c r="E356" s="114"/>
      <c r="F356" s="114"/>
      <c r="G356" s="74"/>
      <c r="H356" s="276"/>
      <c r="I356" s="140"/>
      <c r="J356" s="140"/>
      <c r="K356" s="140"/>
      <c r="L356" s="140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</row>
    <row r="357" spans="1:28" ht="15.75" customHeight="1" x14ac:dyDescent="0.25">
      <c r="A357" s="114"/>
      <c r="B357" s="114"/>
      <c r="C357" s="114"/>
      <c r="D357" s="114"/>
      <c r="E357" s="114"/>
      <c r="F357" s="114"/>
      <c r="G357" s="74"/>
      <c r="H357" s="276"/>
      <c r="I357" s="140"/>
      <c r="J357" s="140"/>
      <c r="K357" s="140"/>
      <c r="L357" s="140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4"/>
      <c r="AB357" s="114"/>
    </row>
    <row r="358" spans="1:28" ht="15.75" customHeight="1" x14ac:dyDescent="0.25">
      <c r="A358" s="114"/>
      <c r="B358" s="114"/>
      <c r="C358" s="114"/>
      <c r="D358" s="114"/>
      <c r="E358" s="114"/>
      <c r="F358" s="114"/>
      <c r="G358" s="74"/>
      <c r="H358" s="276"/>
      <c r="I358" s="140"/>
      <c r="J358" s="140"/>
      <c r="K358" s="140"/>
      <c r="L358" s="140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4"/>
      <c r="AB358" s="114"/>
    </row>
    <row r="359" spans="1:28" ht="15.75" customHeight="1" x14ac:dyDescent="0.25">
      <c r="A359" s="114"/>
      <c r="B359" s="114"/>
      <c r="C359" s="114"/>
      <c r="D359" s="114"/>
      <c r="E359" s="114"/>
      <c r="F359" s="114"/>
      <c r="G359" s="74"/>
      <c r="H359" s="276"/>
      <c r="I359" s="140"/>
      <c r="J359" s="140"/>
      <c r="K359" s="140"/>
      <c r="L359" s="140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4"/>
      <c r="AB359" s="114"/>
    </row>
    <row r="360" spans="1:28" ht="15.75" customHeight="1" x14ac:dyDescent="0.25">
      <c r="A360" s="114"/>
      <c r="B360" s="114"/>
      <c r="C360" s="114"/>
      <c r="D360" s="114"/>
      <c r="E360" s="114"/>
      <c r="F360" s="114"/>
      <c r="G360" s="74"/>
      <c r="H360" s="276"/>
      <c r="I360" s="140"/>
      <c r="J360" s="140"/>
      <c r="K360" s="140"/>
      <c r="L360" s="140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4"/>
      <c r="AB360" s="114"/>
    </row>
    <row r="361" spans="1:28" ht="15.75" customHeight="1" x14ac:dyDescent="0.25">
      <c r="A361" s="114"/>
      <c r="B361" s="114"/>
      <c r="C361" s="114"/>
      <c r="D361" s="114"/>
      <c r="E361" s="114"/>
      <c r="F361" s="114"/>
      <c r="G361" s="74"/>
      <c r="H361" s="276"/>
      <c r="I361" s="140"/>
      <c r="J361" s="140"/>
      <c r="K361" s="140"/>
      <c r="L361" s="140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4"/>
      <c r="AB361" s="114"/>
    </row>
    <row r="362" spans="1:28" ht="15.75" customHeight="1" x14ac:dyDescent="0.25">
      <c r="A362" s="114"/>
      <c r="B362" s="114"/>
      <c r="C362" s="114"/>
      <c r="D362" s="114"/>
      <c r="E362" s="114"/>
      <c r="F362" s="114"/>
      <c r="G362" s="74"/>
      <c r="H362" s="276"/>
      <c r="I362" s="140"/>
      <c r="J362" s="140"/>
      <c r="K362" s="140"/>
      <c r="L362" s="140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</row>
    <row r="363" spans="1:28" ht="15.75" customHeight="1" x14ac:dyDescent="0.25">
      <c r="A363" s="114"/>
      <c r="B363" s="114"/>
      <c r="C363" s="114"/>
      <c r="D363" s="114"/>
      <c r="E363" s="114"/>
      <c r="F363" s="114"/>
      <c r="G363" s="74"/>
      <c r="H363" s="276"/>
      <c r="I363" s="140"/>
      <c r="J363" s="140"/>
      <c r="K363" s="140"/>
      <c r="L363" s="140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  <c r="AA363" s="114"/>
      <c r="AB363" s="114"/>
    </row>
    <row r="364" spans="1:28" ht="15.75" customHeight="1" x14ac:dyDescent="0.25">
      <c r="A364" s="114"/>
      <c r="B364" s="114"/>
      <c r="C364" s="114"/>
      <c r="D364" s="114"/>
      <c r="E364" s="114"/>
      <c r="F364" s="114"/>
      <c r="G364" s="74"/>
      <c r="H364" s="276"/>
      <c r="I364" s="140"/>
      <c r="J364" s="140"/>
      <c r="K364" s="140"/>
      <c r="L364" s="140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  <c r="AA364" s="114"/>
      <c r="AB364" s="114"/>
    </row>
    <row r="365" spans="1:28" ht="15.75" customHeight="1" x14ac:dyDescent="0.25">
      <c r="A365" s="114"/>
      <c r="B365" s="114"/>
      <c r="C365" s="114"/>
      <c r="D365" s="114"/>
      <c r="E365" s="114"/>
      <c r="F365" s="114"/>
      <c r="G365" s="74"/>
      <c r="H365" s="276"/>
      <c r="I365" s="140"/>
      <c r="J365" s="140"/>
      <c r="K365" s="140"/>
      <c r="L365" s="140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4"/>
      <c r="AB365" s="114"/>
    </row>
    <row r="366" spans="1:28" ht="15.75" customHeight="1" x14ac:dyDescent="0.25">
      <c r="A366" s="114"/>
      <c r="B366" s="114"/>
      <c r="C366" s="114"/>
      <c r="D366" s="114"/>
      <c r="E366" s="114"/>
      <c r="F366" s="114"/>
      <c r="G366" s="74"/>
      <c r="H366" s="276"/>
      <c r="I366" s="140"/>
      <c r="J366" s="140"/>
      <c r="K366" s="140"/>
      <c r="L366" s="140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  <c r="AA366" s="114"/>
      <c r="AB366" s="114"/>
    </row>
    <row r="367" spans="1:28" ht="15.75" customHeight="1" x14ac:dyDescent="0.25">
      <c r="A367" s="114"/>
      <c r="B367" s="114"/>
      <c r="C367" s="114"/>
      <c r="D367" s="114"/>
      <c r="E367" s="114"/>
      <c r="F367" s="114"/>
      <c r="G367" s="74"/>
      <c r="H367" s="276"/>
      <c r="I367" s="140"/>
      <c r="J367" s="140"/>
      <c r="K367" s="140"/>
      <c r="L367" s="140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  <c r="AA367" s="114"/>
      <c r="AB367" s="114"/>
    </row>
    <row r="368" spans="1:28" ht="15.75" customHeight="1" x14ac:dyDescent="0.25">
      <c r="A368" s="114"/>
      <c r="B368" s="114"/>
      <c r="C368" s="114"/>
      <c r="D368" s="114"/>
      <c r="E368" s="114"/>
      <c r="F368" s="114"/>
      <c r="G368" s="74"/>
      <c r="H368" s="276"/>
      <c r="I368" s="140"/>
      <c r="J368" s="140"/>
      <c r="K368" s="140"/>
      <c r="L368" s="140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  <c r="AA368" s="114"/>
      <c r="AB368" s="114"/>
    </row>
    <row r="369" spans="1:28" ht="15.75" customHeight="1" x14ac:dyDescent="0.25">
      <c r="A369" s="114"/>
      <c r="B369" s="114"/>
      <c r="C369" s="114"/>
      <c r="D369" s="114"/>
      <c r="E369" s="114"/>
      <c r="F369" s="114"/>
      <c r="G369" s="74"/>
      <c r="H369" s="276"/>
      <c r="I369" s="140"/>
      <c r="J369" s="140"/>
      <c r="K369" s="140"/>
      <c r="L369" s="140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  <c r="AA369" s="114"/>
      <c r="AB369" s="114"/>
    </row>
    <row r="370" spans="1:28" ht="15.75" customHeight="1" x14ac:dyDescent="0.25">
      <c r="A370" s="114"/>
      <c r="B370" s="114"/>
      <c r="C370" s="114"/>
      <c r="D370" s="114"/>
      <c r="E370" s="114"/>
      <c r="F370" s="114"/>
      <c r="G370" s="74"/>
      <c r="H370" s="276"/>
      <c r="I370" s="140"/>
      <c r="J370" s="140"/>
      <c r="K370" s="140"/>
      <c r="L370" s="140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  <c r="AA370" s="114"/>
      <c r="AB370" s="114"/>
    </row>
    <row r="371" spans="1:28" ht="15.75" customHeight="1" x14ac:dyDescent="0.25">
      <c r="A371" s="114"/>
      <c r="B371" s="114"/>
      <c r="C371" s="114"/>
      <c r="D371" s="114"/>
      <c r="E371" s="114"/>
      <c r="F371" s="114"/>
      <c r="G371" s="74"/>
      <c r="H371" s="276"/>
      <c r="I371" s="140"/>
      <c r="J371" s="140"/>
      <c r="K371" s="140"/>
      <c r="L371" s="140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  <c r="AA371" s="114"/>
      <c r="AB371" s="114"/>
    </row>
    <row r="372" spans="1:28" ht="15.75" customHeight="1" x14ac:dyDescent="0.25">
      <c r="A372" s="114"/>
      <c r="B372" s="114"/>
      <c r="C372" s="114"/>
      <c r="D372" s="114"/>
      <c r="E372" s="114"/>
      <c r="F372" s="114"/>
      <c r="G372" s="74"/>
      <c r="H372" s="276"/>
      <c r="I372" s="140"/>
      <c r="J372" s="140"/>
      <c r="K372" s="140"/>
      <c r="L372" s="140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  <c r="AA372" s="114"/>
      <c r="AB372" s="114"/>
    </row>
    <row r="373" spans="1:28" ht="15.75" customHeight="1" x14ac:dyDescent="0.25">
      <c r="A373" s="114"/>
      <c r="B373" s="114"/>
      <c r="C373" s="114"/>
      <c r="D373" s="114"/>
      <c r="E373" s="114"/>
      <c r="F373" s="114"/>
      <c r="G373" s="74"/>
      <c r="H373" s="276"/>
      <c r="I373" s="140"/>
      <c r="J373" s="140"/>
      <c r="K373" s="140"/>
      <c r="L373" s="140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  <c r="Z373" s="114"/>
      <c r="AA373" s="114"/>
      <c r="AB373" s="114"/>
    </row>
    <row r="374" spans="1:28" ht="15.75" customHeight="1" x14ac:dyDescent="0.25">
      <c r="A374" s="114"/>
      <c r="B374" s="114"/>
      <c r="C374" s="114"/>
      <c r="D374" s="114"/>
      <c r="E374" s="114"/>
      <c r="F374" s="114"/>
      <c r="G374" s="74"/>
      <c r="H374" s="276"/>
      <c r="I374" s="140"/>
      <c r="J374" s="140"/>
      <c r="K374" s="140"/>
      <c r="L374" s="140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  <c r="AA374" s="114"/>
      <c r="AB374" s="114"/>
    </row>
    <row r="375" spans="1:28" ht="15.75" customHeight="1" x14ac:dyDescent="0.25">
      <c r="A375" s="114"/>
      <c r="B375" s="114"/>
      <c r="C375" s="114"/>
      <c r="D375" s="114"/>
      <c r="E375" s="114"/>
      <c r="F375" s="114"/>
      <c r="G375" s="74"/>
      <c r="H375" s="276"/>
      <c r="I375" s="140"/>
      <c r="J375" s="140"/>
      <c r="K375" s="140"/>
      <c r="L375" s="140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  <c r="AA375" s="114"/>
      <c r="AB375" s="114"/>
    </row>
    <row r="376" spans="1:28" ht="15.75" customHeight="1" x14ac:dyDescent="0.25">
      <c r="A376" s="114"/>
      <c r="B376" s="114"/>
      <c r="C376" s="114"/>
      <c r="D376" s="114"/>
      <c r="E376" s="114"/>
      <c r="F376" s="114"/>
      <c r="G376" s="74"/>
      <c r="H376" s="276"/>
      <c r="I376" s="140"/>
      <c r="J376" s="140"/>
      <c r="K376" s="140"/>
      <c r="L376" s="140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  <c r="Z376" s="114"/>
      <c r="AA376" s="114"/>
      <c r="AB376" s="114"/>
    </row>
    <row r="377" spans="1:28" ht="15.75" customHeight="1" x14ac:dyDescent="0.25">
      <c r="A377" s="114"/>
      <c r="B377" s="114"/>
      <c r="C377" s="114"/>
      <c r="D377" s="114"/>
      <c r="E377" s="114"/>
      <c r="F377" s="114"/>
      <c r="G377" s="74"/>
      <c r="H377" s="276"/>
      <c r="I377" s="140"/>
      <c r="J377" s="140"/>
      <c r="K377" s="140"/>
      <c r="L377" s="140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  <c r="AA377" s="114"/>
      <c r="AB377" s="114"/>
    </row>
    <row r="378" spans="1:28" ht="15.75" customHeight="1" x14ac:dyDescent="0.25">
      <c r="A378" s="114"/>
      <c r="B378" s="114"/>
      <c r="C378" s="114"/>
      <c r="D378" s="114"/>
      <c r="E378" s="114"/>
      <c r="F378" s="114"/>
      <c r="G378" s="74"/>
      <c r="H378" s="276"/>
      <c r="I378" s="140"/>
      <c r="J378" s="140"/>
      <c r="K378" s="140"/>
      <c r="L378" s="140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  <c r="Z378" s="114"/>
      <c r="AA378" s="114"/>
      <c r="AB378" s="114"/>
    </row>
    <row r="379" spans="1:28" ht="15.75" customHeight="1" x14ac:dyDescent="0.25">
      <c r="A379" s="114"/>
      <c r="B379" s="114"/>
      <c r="C379" s="114"/>
      <c r="D379" s="114"/>
      <c r="E379" s="114"/>
      <c r="F379" s="114"/>
      <c r="G379" s="74"/>
      <c r="H379" s="276"/>
      <c r="I379" s="140"/>
      <c r="J379" s="140"/>
      <c r="K379" s="140"/>
      <c r="L379" s="140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  <c r="Z379" s="114"/>
      <c r="AA379" s="114"/>
      <c r="AB379" s="114"/>
    </row>
    <row r="380" spans="1:28" ht="15.75" customHeight="1" x14ac:dyDescent="0.25">
      <c r="A380" s="114"/>
      <c r="B380" s="114"/>
      <c r="C380" s="114"/>
      <c r="D380" s="114"/>
      <c r="E380" s="114"/>
      <c r="F380" s="114"/>
      <c r="G380" s="74"/>
      <c r="H380" s="276"/>
      <c r="I380" s="140"/>
      <c r="J380" s="140"/>
      <c r="K380" s="140"/>
      <c r="L380" s="140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  <c r="AA380" s="114"/>
      <c r="AB380" s="114"/>
    </row>
    <row r="381" spans="1:28" ht="15.75" customHeight="1" x14ac:dyDescent="0.25">
      <c r="A381" s="114"/>
      <c r="B381" s="114"/>
      <c r="C381" s="114"/>
      <c r="D381" s="114"/>
      <c r="E381" s="114"/>
      <c r="F381" s="114"/>
      <c r="G381" s="74"/>
      <c r="H381" s="276"/>
      <c r="I381" s="140"/>
      <c r="J381" s="140"/>
      <c r="K381" s="140"/>
      <c r="L381" s="140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4"/>
      <c r="AA381" s="114"/>
      <c r="AB381" s="114"/>
    </row>
    <row r="382" spans="1:28" ht="15.75" customHeight="1" x14ac:dyDescent="0.25">
      <c r="A382" s="114"/>
      <c r="B382" s="114"/>
      <c r="C382" s="114"/>
      <c r="D382" s="114"/>
      <c r="E382" s="114"/>
      <c r="F382" s="114"/>
      <c r="G382" s="74"/>
      <c r="H382" s="276"/>
      <c r="I382" s="140"/>
      <c r="J382" s="140"/>
      <c r="K382" s="140"/>
      <c r="L382" s="140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  <c r="Z382" s="114"/>
      <c r="AA382" s="114"/>
      <c r="AB382" s="114"/>
    </row>
    <row r="383" spans="1:28" ht="15.75" customHeight="1" x14ac:dyDescent="0.25">
      <c r="A383" s="114"/>
      <c r="B383" s="114"/>
      <c r="C383" s="114"/>
      <c r="D383" s="114"/>
      <c r="E383" s="114"/>
      <c r="F383" s="114"/>
      <c r="G383" s="74"/>
      <c r="H383" s="276"/>
      <c r="I383" s="140"/>
      <c r="J383" s="140"/>
      <c r="K383" s="140"/>
      <c r="L383" s="140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  <c r="Z383" s="114"/>
      <c r="AA383" s="114"/>
      <c r="AB383" s="114"/>
    </row>
    <row r="384" spans="1:28" ht="15.75" customHeight="1" x14ac:dyDescent="0.25">
      <c r="A384" s="114"/>
      <c r="B384" s="114"/>
      <c r="C384" s="114"/>
      <c r="D384" s="114"/>
      <c r="E384" s="114"/>
      <c r="F384" s="114"/>
      <c r="G384" s="74"/>
      <c r="H384" s="276"/>
      <c r="I384" s="140"/>
      <c r="J384" s="140"/>
      <c r="K384" s="140"/>
      <c r="L384" s="140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  <c r="Z384" s="114"/>
      <c r="AA384" s="114"/>
      <c r="AB384" s="114"/>
    </row>
    <row r="385" spans="1:28" ht="15.75" customHeight="1" x14ac:dyDescent="0.25">
      <c r="A385" s="114"/>
      <c r="B385" s="114"/>
      <c r="C385" s="114"/>
      <c r="D385" s="114"/>
      <c r="E385" s="114"/>
      <c r="F385" s="114"/>
      <c r="G385" s="74"/>
      <c r="H385" s="276"/>
      <c r="I385" s="140"/>
      <c r="J385" s="140"/>
      <c r="K385" s="140"/>
      <c r="L385" s="140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  <c r="AA385" s="114"/>
      <c r="AB385" s="114"/>
    </row>
    <row r="386" spans="1:28" ht="15.75" customHeight="1" x14ac:dyDescent="0.25">
      <c r="A386" s="114"/>
      <c r="B386" s="114"/>
      <c r="C386" s="114"/>
      <c r="D386" s="114"/>
      <c r="E386" s="114"/>
      <c r="F386" s="114"/>
      <c r="G386" s="74"/>
      <c r="H386" s="276"/>
      <c r="I386" s="140"/>
      <c r="J386" s="140"/>
      <c r="K386" s="140"/>
      <c r="L386" s="140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  <c r="AA386" s="114"/>
      <c r="AB386" s="114"/>
    </row>
    <row r="387" spans="1:28" ht="15.75" customHeight="1" x14ac:dyDescent="0.25">
      <c r="A387" s="114"/>
      <c r="B387" s="114"/>
      <c r="C387" s="114"/>
      <c r="D387" s="114"/>
      <c r="E387" s="114"/>
      <c r="F387" s="114"/>
      <c r="G387" s="74"/>
      <c r="H387" s="276"/>
      <c r="I387" s="140"/>
      <c r="J387" s="140"/>
      <c r="K387" s="140"/>
      <c r="L387" s="140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  <c r="AA387" s="114"/>
      <c r="AB387" s="114"/>
    </row>
    <row r="388" spans="1:28" ht="15.75" customHeight="1" x14ac:dyDescent="0.25">
      <c r="A388" s="114"/>
      <c r="B388" s="114"/>
      <c r="C388" s="114"/>
      <c r="D388" s="114"/>
      <c r="E388" s="114"/>
      <c r="F388" s="114"/>
      <c r="G388" s="74"/>
      <c r="H388" s="276"/>
      <c r="I388" s="140"/>
      <c r="J388" s="140"/>
      <c r="K388" s="140"/>
      <c r="L388" s="140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  <c r="AA388" s="114"/>
      <c r="AB388" s="114"/>
    </row>
    <row r="389" spans="1:28" ht="15.75" customHeight="1" x14ac:dyDescent="0.25">
      <c r="A389" s="114"/>
      <c r="B389" s="114"/>
      <c r="C389" s="114"/>
      <c r="D389" s="114"/>
      <c r="E389" s="114"/>
      <c r="F389" s="114"/>
      <c r="G389" s="74"/>
      <c r="H389" s="276"/>
      <c r="I389" s="140"/>
      <c r="J389" s="140"/>
      <c r="K389" s="140"/>
      <c r="L389" s="140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  <c r="AA389" s="114"/>
      <c r="AB389" s="114"/>
    </row>
    <row r="390" spans="1:28" ht="15.75" customHeight="1" x14ac:dyDescent="0.25">
      <c r="A390" s="114"/>
      <c r="B390" s="114"/>
      <c r="C390" s="114"/>
      <c r="D390" s="114"/>
      <c r="E390" s="114"/>
      <c r="F390" s="114"/>
      <c r="G390" s="74"/>
      <c r="H390" s="276"/>
      <c r="I390" s="140"/>
      <c r="J390" s="140"/>
      <c r="K390" s="140"/>
      <c r="L390" s="140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  <c r="AA390" s="114"/>
      <c r="AB390" s="114"/>
    </row>
    <row r="391" spans="1:28" ht="15.75" customHeight="1" x14ac:dyDescent="0.25">
      <c r="A391" s="114"/>
      <c r="B391" s="114"/>
      <c r="C391" s="114"/>
      <c r="D391" s="114"/>
      <c r="E391" s="114"/>
      <c r="F391" s="114"/>
      <c r="G391" s="74"/>
      <c r="H391" s="276"/>
      <c r="I391" s="140"/>
      <c r="J391" s="140"/>
      <c r="K391" s="140"/>
      <c r="L391" s="140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  <c r="Z391" s="114"/>
      <c r="AA391" s="114"/>
      <c r="AB391" s="114"/>
    </row>
    <row r="392" spans="1:28" ht="15.75" customHeight="1" x14ac:dyDescent="0.25">
      <c r="A392" s="114"/>
      <c r="B392" s="114"/>
      <c r="C392" s="114"/>
      <c r="D392" s="114"/>
      <c r="E392" s="114"/>
      <c r="F392" s="114"/>
      <c r="G392" s="74"/>
      <c r="H392" s="276"/>
      <c r="I392" s="140"/>
      <c r="J392" s="140"/>
      <c r="K392" s="140"/>
      <c r="L392" s="140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  <c r="AA392" s="114"/>
      <c r="AB392" s="114"/>
    </row>
    <row r="393" spans="1:28" ht="15.75" customHeight="1" x14ac:dyDescent="0.25">
      <c r="A393" s="114"/>
      <c r="B393" s="114"/>
      <c r="C393" s="114"/>
      <c r="D393" s="114"/>
      <c r="E393" s="114"/>
      <c r="F393" s="114"/>
      <c r="G393" s="74"/>
      <c r="H393" s="276"/>
      <c r="I393" s="140"/>
      <c r="J393" s="140"/>
      <c r="K393" s="140"/>
      <c r="L393" s="140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  <c r="AA393" s="114"/>
      <c r="AB393" s="114"/>
    </row>
    <row r="394" spans="1:28" ht="15.75" customHeight="1" x14ac:dyDescent="0.25">
      <c r="A394" s="114"/>
      <c r="B394" s="114"/>
      <c r="C394" s="114"/>
      <c r="D394" s="114"/>
      <c r="E394" s="114"/>
      <c r="F394" s="114"/>
      <c r="G394" s="74"/>
      <c r="H394" s="276"/>
      <c r="I394" s="140"/>
      <c r="J394" s="140"/>
      <c r="K394" s="140"/>
      <c r="L394" s="140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  <c r="AA394" s="114"/>
      <c r="AB394" s="114"/>
    </row>
    <row r="395" spans="1:28" ht="15.75" customHeight="1" x14ac:dyDescent="0.25">
      <c r="A395" s="114"/>
      <c r="B395" s="114"/>
      <c r="C395" s="114"/>
      <c r="D395" s="114"/>
      <c r="E395" s="114"/>
      <c r="F395" s="114"/>
      <c r="G395" s="74"/>
      <c r="H395" s="276"/>
      <c r="I395" s="140"/>
      <c r="J395" s="140"/>
      <c r="K395" s="140"/>
      <c r="L395" s="140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  <c r="Z395" s="114"/>
      <c r="AA395" s="114"/>
      <c r="AB395" s="114"/>
    </row>
    <row r="396" spans="1:28" ht="15.75" customHeight="1" x14ac:dyDescent="0.25">
      <c r="A396" s="114"/>
      <c r="B396" s="114"/>
      <c r="C396" s="114"/>
      <c r="D396" s="114"/>
      <c r="E396" s="114"/>
      <c r="F396" s="114"/>
      <c r="G396" s="74"/>
      <c r="H396" s="276"/>
      <c r="I396" s="140"/>
      <c r="J396" s="140"/>
      <c r="K396" s="140"/>
      <c r="L396" s="140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  <c r="AA396" s="114"/>
      <c r="AB396" s="114"/>
    </row>
    <row r="397" spans="1:28" ht="15.75" customHeight="1" x14ac:dyDescent="0.25">
      <c r="A397" s="114"/>
      <c r="B397" s="114"/>
      <c r="C397" s="114"/>
      <c r="D397" s="114"/>
      <c r="E397" s="114"/>
      <c r="F397" s="114"/>
      <c r="G397" s="74"/>
      <c r="H397" s="276"/>
      <c r="I397" s="140"/>
      <c r="J397" s="140"/>
      <c r="K397" s="140"/>
      <c r="L397" s="140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  <c r="AA397" s="114"/>
      <c r="AB397" s="114"/>
    </row>
    <row r="398" spans="1:28" ht="15.75" customHeight="1" x14ac:dyDescent="0.25">
      <c r="A398" s="114"/>
      <c r="B398" s="114"/>
      <c r="C398" s="114"/>
      <c r="D398" s="114"/>
      <c r="E398" s="114"/>
      <c r="F398" s="114"/>
      <c r="G398" s="74"/>
      <c r="H398" s="276"/>
      <c r="I398" s="140"/>
      <c r="J398" s="140"/>
      <c r="K398" s="140"/>
      <c r="L398" s="140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  <c r="Z398" s="114"/>
      <c r="AA398" s="114"/>
      <c r="AB398" s="114"/>
    </row>
    <row r="399" spans="1:28" ht="15.75" customHeight="1" x14ac:dyDescent="0.25">
      <c r="A399" s="114"/>
      <c r="B399" s="114"/>
      <c r="C399" s="114"/>
      <c r="D399" s="114"/>
      <c r="E399" s="114"/>
      <c r="F399" s="114"/>
      <c r="G399" s="74"/>
      <c r="H399" s="276"/>
      <c r="I399" s="140"/>
      <c r="J399" s="140"/>
      <c r="K399" s="140"/>
      <c r="L399" s="140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  <c r="Z399" s="114"/>
      <c r="AA399" s="114"/>
      <c r="AB399" s="114"/>
    </row>
    <row r="400" spans="1:28" ht="15.75" customHeight="1" x14ac:dyDescent="0.25">
      <c r="A400" s="114"/>
      <c r="B400" s="114"/>
      <c r="C400" s="114"/>
      <c r="D400" s="114"/>
      <c r="E400" s="114"/>
      <c r="F400" s="114"/>
      <c r="G400" s="74"/>
      <c r="H400" s="276"/>
      <c r="I400" s="140"/>
      <c r="J400" s="140"/>
      <c r="K400" s="140"/>
      <c r="L400" s="140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  <c r="Z400" s="114"/>
      <c r="AA400" s="114"/>
      <c r="AB400" s="114"/>
    </row>
    <row r="401" spans="1:28" ht="15.75" customHeight="1" x14ac:dyDescent="0.25">
      <c r="A401" s="114"/>
      <c r="B401" s="114"/>
      <c r="C401" s="114"/>
      <c r="D401" s="114"/>
      <c r="E401" s="114"/>
      <c r="F401" s="114"/>
      <c r="G401" s="74"/>
      <c r="H401" s="276"/>
      <c r="I401" s="140"/>
      <c r="J401" s="140"/>
      <c r="K401" s="140"/>
      <c r="L401" s="140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  <c r="Z401" s="114"/>
      <c r="AA401" s="114"/>
      <c r="AB401" s="114"/>
    </row>
    <row r="402" spans="1:28" ht="15.75" customHeight="1" x14ac:dyDescent="0.25">
      <c r="A402" s="114"/>
      <c r="B402" s="114"/>
      <c r="C402" s="114"/>
      <c r="D402" s="114"/>
      <c r="E402" s="114"/>
      <c r="F402" s="114"/>
      <c r="G402" s="74"/>
      <c r="H402" s="276"/>
      <c r="I402" s="140"/>
      <c r="J402" s="140"/>
      <c r="K402" s="140"/>
      <c r="L402" s="140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  <c r="Z402" s="114"/>
      <c r="AA402" s="114"/>
      <c r="AB402" s="114"/>
    </row>
    <row r="403" spans="1:28" ht="15.75" customHeight="1" x14ac:dyDescent="0.25">
      <c r="A403" s="114"/>
      <c r="B403" s="114"/>
      <c r="C403" s="114"/>
      <c r="D403" s="114"/>
      <c r="E403" s="114"/>
      <c r="F403" s="114"/>
      <c r="G403" s="74"/>
      <c r="H403" s="276"/>
      <c r="I403" s="140"/>
      <c r="J403" s="140"/>
      <c r="K403" s="140"/>
      <c r="L403" s="140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  <c r="AA403" s="114"/>
      <c r="AB403" s="114"/>
    </row>
    <row r="404" spans="1:28" ht="15.75" customHeight="1" x14ac:dyDescent="0.25">
      <c r="A404" s="114"/>
      <c r="B404" s="114"/>
      <c r="C404" s="114"/>
      <c r="D404" s="114"/>
      <c r="E404" s="114"/>
      <c r="F404" s="114"/>
      <c r="G404" s="74"/>
      <c r="H404" s="276"/>
      <c r="I404" s="140"/>
      <c r="J404" s="140"/>
      <c r="K404" s="140"/>
      <c r="L404" s="140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  <c r="AA404" s="114"/>
      <c r="AB404" s="114"/>
    </row>
    <row r="405" spans="1:28" ht="15.75" customHeight="1" x14ac:dyDescent="0.25">
      <c r="A405" s="114"/>
      <c r="B405" s="114"/>
      <c r="C405" s="114"/>
      <c r="D405" s="114"/>
      <c r="E405" s="114"/>
      <c r="F405" s="114"/>
      <c r="G405" s="74"/>
      <c r="H405" s="276"/>
      <c r="I405" s="140"/>
      <c r="J405" s="140"/>
      <c r="K405" s="140"/>
      <c r="L405" s="140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  <c r="Z405" s="114"/>
      <c r="AA405" s="114"/>
      <c r="AB405" s="114"/>
    </row>
    <row r="406" spans="1:28" ht="15.75" customHeight="1" x14ac:dyDescent="0.25">
      <c r="A406" s="114"/>
      <c r="B406" s="114"/>
      <c r="C406" s="114"/>
      <c r="D406" s="114"/>
      <c r="E406" s="114"/>
      <c r="F406" s="114"/>
      <c r="G406" s="74"/>
      <c r="H406" s="276"/>
      <c r="I406" s="140"/>
      <c r="J406" s="140"/>
      <c r="K406" s="140"/>
      <c r="L406" s="140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  <c r="Z406" s="114"/>
      <c r="AA406" s="114"/>
      <c r="AB406" s="114"/>
    </row>
    <row r="407" spans="1:28" ht="15.75" customHeight="1" x14ac:dyDescent="0.25">
      <c r="A407" s="114"/>
      <c r="B407" s="114"/>
      <c r="C407" s="114"/>
      <c r="D407" s="114"/>
      <c r="E407" s="114"/>
      <c r="F407" s="114"/>
      <c r="G407" s="74"/>
      <c r="H407" s="276"/>
      <c r="I407" s="140"/>
      <c r="J407" s="140"/>
      <c r="K407" s="140"/>
      <c r="L407" s="140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  <c r="Z407" s="114"/>
      <c r="AA407" s="114"/>
      <c r="AB407" s="114"/>
    </row>
    <row r="408" spans="1:28" ht="15.75" customHeight="1" x14ac:dyDescent="0.25">
      <c r="A408" s="114"/>
      <c r="B408" s="114"/>
      <c r="C408" s="114"/>
      <c r="D408" s="114"/>
      <c r="E408" s="114"/>
      <c r="F408" s="114"/>
      <c r="G408" s="74"/>
      <c r="H408" s="276"/>
      <c r="I408" s="140"/>
      <c r="J408" s="140"/>
      <c r="K408" s="140"/>
      <c r="L408" s="140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  <c r="AA408" s="114"/>
      <c r="AB408" s="114"/>
    </row>
    <row r="409" spans="1:28" ht="15.75" customHeight="1" x14ac:dyDescent="0.25">
      <c r="A409" s="114"/>
      <c r="B409" s="114"/>
      <c r="C409" s="114"/>
      <c r="D409" s="114"/>
      <c r="E409" s="114"/>
      <c r="F409" s="114"/>
      <c r="G409" s="74"/>
      <c r="H409" s="276"/>
      <c r="I409" s="140"/>
      <c r="J409" s="140"/>
      <c r="K409" s="140"/>
      <c r="L409" s="140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  <c r="AA409" s="114"/>
      <c r="AB409" s="114"/>
    </row>
    <row r="410" spans="1:28" ht="15.75" customHeight="1" x14ac:dyDescent="0.25">
      <c r="A410" s="114"/>
      <c r="B410" s="114"/>
      <c r="C410" s="114"/>
      <c r="D410" s="114"/>
      <c r="E410" s="114"/>
      <c r="F410" s="114"/>
      <c r="G410" s="74"/>
      <c r="H410" s="276"/>
      <c r="I410" s="140"/>
      <c r="J410" s="140"/>
      <c r="K410" s="140"/>
      <c r="L410" s="140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  <c r="Z410" s="114"/>
      <c r="AA410" s="114"/>
      <c r="AB410" s="114"/>
    </row>
    <row r="411" spans="1:28" ht="15.75" customHeight="1" x14ac:dyDescent="0.25">
      <c r="A411" s="114"/>
      <c r="B411" s="114"/>
      <c r="C411" s="114"/>
      <c r="D411" s="114"/>
      <c r="E411" s="114"/>
      <c r="F411" s="114"/>
      <c r="G411" s="74"/>
      <c r="H411" s="276"/>
      <c r="I411" s="140"/>
      <c r="J411" s="140"/>
      <c r="K411" s="140"/>
      <c r="L411" s="140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  <c r="AA411" s="114"/>
      <c r="AB411" s="114"/>
    </row>
    <row r="412" spans="1:28" ht="15.75" customHeight="1" x14ac:dyDescent="0.25">
      <c r="A412" s="114"/>
      <c r="B412" s="114"/>
      <c r="C412" s="114"/>
      <c r="D412" s="114"/>
      <c r="E412" s="114"/>
      <c r="F412" s="114"/>
      <c r="G412" s="74"/>
      <c r="H412" s="276"/>
      <c r="I412" s="140"/>
      <c r="J412" s="140"/>
      <c r="K412" s="140"/>
      <c r="L412" s="140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  <c r="AA412" s="114"/>
      <c r="AB412" s="114"/>
    </row>
    <row r="413" spans="1:28" ht="15.75" customHeight="1" x14ac:dyDescent="0.25">
      <c r="A413" s="114"/>
      <c r="B413" s="114"/>
      <c r="C413" s="114"/>
      <c r="D413" s="114"/>
      <c r="E413" s="114"/>
      <c r="F413" s="114"/>
      <c r="G413" s="74"/>
      <c r="H413" s="276"/>
      <c r="I413" s="140"/>
      <c r="J413" s="140"/>
      <c r="K413" s="140"/>
      <c r="L413" s="140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  <c r="AA413" s="114"/>
      <c r="AB413" s="114"/>
    </row>
    <row r="414" spans="1:28" ht="15.75" customHeight="1" x14ac:dyDescent="0.25">
      <c r="A414" s="114"/>
      <c r="B414" s="114"/>
      <c r="C414" s="114"/>
      <c r="D414" s="114"/>
      <c r="E414" s="114"/>
      <c r="F414" s="114"/>
      <c r="G414" s="74"/>
      <c r="H414" s="276"/>
      <c r="I414" s="140"/>
      <c r="J414" s="140"/>
      <c r="K414" s="140"/>
      <c r="L414" s="140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  <c r="Z414" s="114"/>
      <c r="AA414" s="114"/>
      <c r="AB414" s="114"/>
    </row>
    <row r="415" spans="1:28" ht="15.75" customHeight="1" x14ac:dyDescent="0.25">
      <c r="A415" s="114"/>
      <c r="B415" s="114"/>
      <c r="C415" s="114"/>
      <c r="D415" s="114"/>
      <c r="E415" s="114"/>
      <c r="F415" s="114"/>
      <c r="G415" s="74"/>
      <c r="H415" s="276"/>
      <c r="I415" s="140"/>
      <c r="J415" s="140"/>
      <c r="K415" s="140"/>
      <c r="L415" s="140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  <c r="AA415" s="114"/>
      <c r="AB415" s="114"/>
    </row>
    <row r="416" spans="1:28" ht="15.75" customHeight="1" x14ac:dyDescent="0.25">
      <c r="A416" s="114"/>
      <c r="B416" s="114"/>
      <c r="C416" s="114"/>
      <c r="D416" s="114"/>
      <c r="E416" s="114"/>
      <c r="F416" s="114"/>
      <c r="G416" s="74"/>
      <c r="H416" s="276"/>
      <c r="I416" s="140"/>
      <c r="J416" s="140"/>
      <c r="K416" s="140"/>
      <c r="L416" s="140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  <c r="AA416" s="114"/>
      <c r="AB416" s="114"/>
    </row>
    <row r="417" spans="1:28" ht="15.75" customHeight="1" x14ac:dyDescent="0.25">
      <c r="A417" s="114"/>
      <c r="B417" s="114"/>
      <c r="C417" s="114"/>
      <c r="D417" s="114"/>
      <c r="E417" s="114"/>
      <c r="F417" s="114"/>
      <c r="G417" s="74"/>
      <c r="H417" s="276"/>
      <c r="I417" s="140"/>
      <c r="J417" s="140"/>
      <c r="K417" s="140"/>
      <c r="L417" s="140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  <c r="Z417" s="114"/>
      <c r="AA417" s="114"/>
      <c r="AB417" s="114"/>
    </row>
    <row r="418" spans="1:28" ht="15.75" customHeight="1" x14ac:dyDescent="0.25">
      <c r="A418" s="114"/>
      <c r="B418" s="114"/>
      <c r="C418" s="114"/>
      <c r="D418" s="114"/>
      <c r="E418" s="114"/>
      <c r="F418" s="114"/>
      <c r="G418" s="74"/>
      <c r="H418" s="276"/>
      <c r="I418" s="140"/>
      <c r="J418" s="140"/>
      <c r="K418" s="140"/>
      <c r="L418" s="140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  <c r="Z418" s="114"/>
      <c r="AA418" s="114"/>
      <c r="AB418" s="114"/>
    </row>
    <row r="419" spans="1:28" ht="15.75" customHeight="1" x14ac:dyDescent="0.25">
      <c r="A419" s="114"/>
      <c r="B419" s="114"/>
      <c r="C419" s="114"/>
      <c r="D419" s="114"/>
      <c r="E419" s="114"/>
      <c r="F419" s="114"/>
      <c r="G419" s="74"/>
      <c r="H419" s="276"/>
      <c r="I419" s="140"/>
      <c r="J419" s="140"/>
      <c r="K419" s="140"/>
      <c r="L419" s="140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  <c r="AA419" s="114"/>
      <c r="AB419" s="114"/>
    </row>
    <row r="420" spans="1:28" ht="15.75" customHeight="1" x14ac:dyDescent="0.25">
      <c r="A420" s="114"/>
      <c r="B420" s="114"/>
      <c r="C420" s="114"/>
      <c r="D420" s="114"/>
      <c r="E420" s="114"/>
      <c r="F420" s="114"/>
      <c r="G420" s="74"/>
      <c r="H420" s="276"/>
      <c r="I420" s="140"/>
      <c r="J420" s="140"/>
      <c r="K420" s="140"/>
      <c r="L420" s="140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  <c r="AA420" s="114"/>
      <c r="AB420" s="114"/>
    </row>
    <row r="421" spans="1:28" ht="15.75" customHeight="1" x14ac:dyDescent="0.25">
      <c r="A421" s="114"/>
      <c r="B421" s="114"/>
      <c r="C421" s="114"/>
      <c r="D421" s="114"/>
      <c r="E421" s="114"/>
      <c r="F421" s="114"/>
      <c r="G421" s="74"/>
      <c r="H421" s="276"/>
      <c r="I421" s="140"/>
      <c r="J421" s="140"/>
      <c r="K421" s="140"/>
      <c r="L421" s="140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  <c r="Z421" s="114"/>
      <c r="AA421" s="114"/>
      <c r="AB421" s="114"/>
    </row>
    <row r="422" spans="1:28" ht="15.75" customHeight="1" x14ac:dyDescent="0.25">
      <c r="A422" s="114"/>
      <c r="B422" s="114"/>
      <c r="C422" s="114"/>
      <c r="D422" s="114"/>
      <c r="E422" s="114"/>
      <c r="F422" s="114"/>
      <c r="G422" s="74"/>
      <c r="H422" s="276"/>
      <c r="I422" s="140"/>
      <c r="J422" s="140"/>
      <c r="K422" s="140"/>
      <c r="L422" s="140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  <c r="AA422" s="114"/>
      <c r="AB422" s="114"/>
    </row>
    <row r="423" spans="1:28" ht="15.75" customHeight="1" x14ac:dyDescent="0.25">
      <c r="A423" s="114"/>
      <c r="B423" s="114"/>
      <c r="C423" s="114"/>
      <c r="D423" s="114"/>
      <c r="E423" s="114"/>
      <c r="F423" s="114"/>
      <c r="G423" s="74"/>
      <c r="H423" s="276"/>
      <c r="I423" s="140"/>
      <c r="J423" s="140"/>
      <c r="K423" s="140"/>
      <c r="L423" s="140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  <c r="AA423" s="114"/>
      <c r="AB423" s="114"/>
    </row>
    <row r="424" spans="1:28" ht="15.75" customHeight="1" x14ac:dyDescent="0.25">
      <c r="A424" s="114"/>
      <c r="B424" s="114"/>
      <c r="C424" s="114"/>
      <c r="D424" s="114"/>
      <c r="E424" s="114"/>
      <c r="F424" s="114"/>
      <c r="G424" s="74"/>
      <c r="H424" s="276"/>
      <c r="I424" s="140"/>
      <c r="J424" s="140"/>
      <c r="K424" s="140"/>
      <c r="L424" s="140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  <c r="AA424" s="114"/>
      <c r="AB424" s="114"/>
    </row>
    <row r="425" spans="1:28" ht="15.75" customHeight="1" x14ac:dyDescent="0.25">
      <c r="A425" s="114"/>
      <c r="B425" s="114"/>
      <c r="C425" s="114"/>
      <c r="D425" s="114"/>
      <c r="E425" s="114"/>
      <c r="F425" s="114"/>
      <c r="G425" s="74"/>
      <c r="H425" s="276"/>
      <c r="I425" s="140"/>
      <c r="J425" s="140"/>
      <c r="K425" s="140"/>
      <c r="L425" s="140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  <c r="AA425" s="114"/>
      <c r="AB425" s="114"/>
    </row>
    <row r="426" spans="1:28" ht="15.75" customHeight="1" x14ac:dyDescent="0.25">
      <c r="A426" s="114"/>
      <c r="B426" s="114"/>
      <c r="C426" s="114"/>
      <c r="D426" s="114"/>
      <c r="E426" s="114"/>
      <c r="F426" s="114"/>
      <c r="G426" s="74"/>
      <c r="H426" s="276"/>
      <c r="I426" s="140"/>
      <c r="J426" s="140"/>
      <c r="K426" s="140"/>
      <c r="L426" s="140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  <c r="AA426" s="114"/>
      <c r="AB426" s="114"/>
    </row>
    <row r="427" spans="1:28" ht="15.75" customHeight="1" x14ac:dyDescent="0.25">
      <c r="A427" s="114"/>
      <c r="B427" s="114"/>
      <c r="C427" s="114"/>
      <c r="D427" s="114"/>
      <c r="E427" s="114"/>
      <c r="F427" s="114"/>
      <c r="G427" s="74"/>
      <c r="H427" s="276"/>
      <c r="I427" s="140"/>
      <c r="J427" s="140"/>
      <c r="K427" s="140"/>
      <c r="L427" s="140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  <c r="AA427" s="114"/>
      <c r="AB427" s="114"/>
    </row>
    <row r="428" spans="1:28" ht="15.75" customHeight="1" x14ac:dyDescent="0.25">
      <c r="A428" s="114"/>
      <c r="B428" s="114"/>
      <c r="C428" s="114"/>
      <c r="D428" s="114"/>
      <c r="E428" s="114"/>
      <c r="F428" s="114"/>
      <c r="G428" s="74"/>
      <c r="H428" s="276"/>
      <c r="I428" s="140"/>
      <c r="J428" s="140"/>
      <c r="K428" s="140"/>
      <c r="L428" s="140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  <c r="Z428" s="114"/>
      <c r="AA428" s="114"/>
      <c r="AB428" s="114"/>
    </row>
    <row r="429" spans="1:28" ht="15.75" customHeight="1" x14ac:dyDescent="0.25">
      <c r="A429" s="114"/>
      <c r="B429" s="114"/>
      <c r="C429" s="114"/>
      <c r="D429" s="114"/>
      <c r="E429" s="114"/>
      <c r="F429" s="114"/>
      <c r="G429" s="74"/>
      <c r="H429" s="276"/>
      <c r="I429" s="140"/>
      <c r="J429" s="140"/>
      <c r="K429" s="140"/>
      <c r="L429" s="140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  <c r="AA429" s="114"/>
      <c r="AB429" s="114"/>
    </row>
    <row r="430" spans="1:28" ht="15.75" customHeight="1" x14ac:dyDescent="0.25">
      <c r="A430" s="114"/>
      <c r="B430" s="114"/>
      <c r="C430" s="114"/>
      <c r="D430" s="114"/>
      <c r="E430" s="114"/>
      <c r="F430" s="114"/>
      <c r="G430" s="74"/>
      <c r="H430" s="276"/>
      <c r="I430" s="140"/>
      <c r="J430" s="140"/>
      <c r="K430" s="140"/>
      <c r="L430" s="140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  <c r="Z430" s="114"/>
      <c r="AA430" s="114"/>
      <c r="AB430" s="114"/>
    </row>
    <row r="431" spans="1:28" ht="15.75" customHeight="1" x14ac:dyDescent="0.25">
      <c r="A431" s="114"/>
      <c r="B431" s="114"/>
      <c r="C431" s="114"/>
      <c r="D431" s="114"/>
      <c r="E431" s="114"/>
      <c r="F431" s="114"/>
      <c r="G431" s="74"/>
      <c r="H431" s="276"/>
      <c r="I431" s="140"/>
      <c r="J431" s="140"/>
      <c r="K431" s="140"/>
      <c r="L431" s="140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  <c r="Z431" s="114"/>
      <c r="AA431" s="114"/>
      <c r="AB431" s="114"/>
    </row>
    <row r="432" spans="1:28" ht="15.75" customHeight="1" x14ac:dyDescent="0.25">
      <c r="A432" s="114"/>
      <c r="B432" s="114"/>
      <c r="C432" s="114"/>
      <c r="D432" s="114"/>
      <c r="E432" s="114"/>
      <c r="F432" s="114"/>
      <c r="G432" s="74"/>
      <c r="H432" s="276"/>
      <c r="I432" s="140"/>
      <c r="J432" s="140"/>
      <c r="K432" s="140"/>
      <c r="L432" s="140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  <c r="AA432" s="114"/>
      <c r="AB432" s="114"/>
    </row>
    <row r="433" spans="1:28" ht="15.75" customHeight="1" x14ac:dyDescent="0.25">
      <c r="A433" s="114"/>
      <c r="B433" s="114"/>
      <c r="C433" s="114"/>
      <c r="D433" s="114"/>
      <c r="E433" s="114"/>
      <c r="F433" s="114"/>
      <c r="G433" s="74"/>
      <c r="H433" s="276"/>
      <c r="I433" s="140"/>
      <c r="J433" s="140"/>
      <c r="K433" s="140"/>
      <c r="L433" s="140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4"/>
      <c r="AA433" s="114"/>
      <c r="AB433" s="114"/>
    </row>
    <row r="434" spans="1:28" ht="15.75" customHeight="1" x14ac:dyDescent="0.25">
      <c r="A434" s="114"/>
      <c r="B434" s="114"/>
      <c r="C434" s="114"/>
      <c r="D434" s="114"/>
      <c r="E434" s="114"/>
      <c r="F434" s="114"/>
      <c r="G434" s="74"/>
      <c r="H434" s="276"/>
      <c r="I434" s="140"/>
      <c r="J434" s="140"/>
      <c r="K434" s="140"/>
      <c r="L434" s="140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  <c r="Z434" s="114"/>
      <c r="AA434" s="114"/>
      <c r="AB434" s="114"/>
    </row>
    <row r="435" spans="1:28" ht="15.75" customHeight="1" x14ac:dyDescent="0.25">
      <c r="A435" s="114"/>
      <c r="B435" s="114"/>
      <c r="C435" s="114"/>
      <c r="D435" s="114"/>
      <c r="E435" s="114"/>
      <c r="F435" s="114"/>
      <c r="G435" s="74"/>
      <c r="H435" s="276"/>
      <c r="I435" s="140"/>
      <c r="J435" s="140"/>
      <c r="K435" s="140"/>
      <c r="L435" s="140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  <c r="AA435" s="114"/>
      <c r="AB435" s="114"/>
    </row>
    <row r="436" spans="1:28" ht="15.75" customHeight="1" x14ac:dyDescent="0.25">
      <c r="A436" s="114"/>
      <c r="B436" s="114"/>
      <c r="C436" s="114"/>
      <c r="D436" s="114"/>
      <c r="E436" s="114"/>
      <c r="F436" s="114"/>
      <c r="G436" s="74"/>
      <c r="H436" s="276"/>
      <c r="I436" s="140"/>
      <c r="J436" s="140"/>
      <c r="K436" s="140"/>
      <c r="L436" s="140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  <c r="Z436" s="114"/>
      <c r="AA436" s="114"/>
      <c r="AB436" s="114"/>
    </row>
    <row r="437" spans="1:28" ht="15.75" customHeight="1" x14ac:dyDescent="0.25">
      <c r="A437" s="114"/>
      <c r="B437" s="114"/>
      <c r="C437" s="114"/>
      <c r="D437" s="114"/>
      <c r="E437" s="114"/>
      <c r="F437" s="114"/>
      <c r="G437" s="74"/>
      <c r="H437" s="276"/>
      <c r="I437" s="140"/>
      <c r="J437" s="140"/>
      <c r="K437" s="140"/>
      <c r="L437" s="140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  <c r="Z437" s="114"/>
      <c r="AA437" s="114"/>
      <c r="AB437" s="114"/>
    </row>
    <row r="438" spans="1:28" ht="15.75" customHeight="1" x14ac:dyDescent="0.25">
      <c r="A438" s="114"/>
      <c r="B438" s="114"/>
      <c r="C438" s="114"/>
      <c r="D438" s="114"/>
      <c r="E438" s="114"/>
      <c r="F438" s="114"/>
      <c r="G438" s="74"/>
      <c r="H438" s="276"/>
      <c r="I438" s="140"/>
      <c r="J438" s="140"/>
      <c r="K438" s="140"/>
      <c r="L438" s="140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  <c r="Z438" s="114"/>
      <c r="AA438" s="114"/>
      <c r="AB438" s="114"/>
    </row>
    <row r="439" spans="1:28" ht="15.75" customHeight="1" x14ac:dyDescent="0.25">
      <c r="A439" s="114"/>
      <c r="B439" s="114"/>
      <c r="C439" s="114"/>
      <c r="D439" s="114"/>
      <c r="E439" s="114"/>
      <c r="F439" s="114"/>
      <c r="G439" s="74"/>
      <c r="H439" s="276"/>
      <c r="I439" s="140"/>
      <c r="J439" s="140"/>
      <c r="K439" s="140"/>
      <c r="L439" s="140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  <c r="AA439" s="114"/>
      <c r="AB439" s="114"/>
    </row>
    <row r="440" spans="1:28" ht="15.75" customHeight="1" x14ac:dyDescent="0.25">
      <c r="A440" s="114"/>
      <c r="B440" s="114"/>
      <c r="C440" s="114"/>
      <c r="D440" s="114"/>
      <c r="E440" s="114"/>
      <c r="F440" s="114"/>
      <c r="G440" s="74"/>
      <c r="H440" s="276"/>
      <c r="I440" s="140"/>
      <c r="J440" s="140"/>
      <c r="K440" s="140"/>
      <c r="L440" s="140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  <c r="Z440" s="114"/>
      <c r="AA440" s="114"/>
      <c r="AB440" s="114"/>
    </row>
    <row r="441" spans="1:28" ht="15.75" customHeight="1" x14ac:dyDescent="0.25">
      <c r="A441" s="114"/>
      <c r="B441" s="114"/>
      <c r="C441" s="114"/>
      <c r="D441" s="114"/>
      <c r="E441" s="114"/>
      <c r="F441" s="114"/>
      <c r="G441" s="74"/>
      <c r="H441" s="276"/>
      <c r="I441" s="140"/>
      <c r="J441" s="140"/>
      <c r="K441" s="140"/>
      <c r="L441" s="140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  <c r="Z441" s="114"/>
      <c r="AA441" s="114"/>
      <c r="AB441" s="114"/>
    </row>
    <row r="442" spans="1:28" ht="15.75" customHeight="1" x14ac:dyDescent="0.25">
      <c r="A442" s="114"/>
      <c r="B442" s="114"/>
      <c r="C442" s="114"/>
      <c r="D442" s="114"/>
      <c r="E442" s="114"/>
      <c r="F442" s="114"/>
      <c r="G442" s="74"/>
      <c r="H442" s="276"/>
      <c r="I442" s="140"/>
      <c r="J442" s="140"/>
      <c r="K442" s="140"/>
      <c r="L442" s="140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  <c r="Z442" s="114"/>
      <c r="AA442" s="114"/>
      <c r="AB442" s="114"/>
    </row>
    <row r="443" spans="1:28" ht="15.75" customHeight="1" x14ac:dyDescent="0.25">
      <c r="A443" s="114"/>
      <c r="B443" s="114"/>
      <c r="C443" s="114"/>
      <c r="D443" s="114"/>
      <c r="E443" s="114"/>
      <c r="F443" s="114"/>
      <c r="G443" s="74"/>
      <c r="H443" s="276"/>
      <c r="I443" s="140"/>
      <c r="J443" s="140"/>
      <c r="K443" s="140"/>
      <c r="L443" s="140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  <c r="Z443" s="114"/>
      <c r="AA443" s="114"/>
      <c r="AB443" s="114"/>
    </row>
    <row r="444" spans="1:28" ht="15.75" customHeight="1" x14ac:dyDescent="0.25">
      <c r="A444" s="114"/>
      <c r="B444" s="114"/>
      <c r="C444" s="114"/>
      <c r="D444" s="114"/>
      <c r="E444" s="114"/>
      <c r="F444" s="114"/>
      <c r="G444" s="74"/>
      <c r="H444" s="276"/>
      <c r="I444" s="140"/>
      <c r="J444" s="140"/>
      <c r="K444" s="140"/>
      <c r="L444" s="140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  <c r="AA444" s="114"/>
      <c r="AB444" s="114"/>
    </row>
    <row r="445" spans="1:28" ht="15.75" customHeight="1" x14ac:dyDescent="0.25">
      <c r="A445" s="114"/>
      <c r="B445" s="114"/>
      <c r="C445" s="114"/>
      <c r="D445" s="114"/>
      <c r="E445" s="114"/>
      <c r="F445" s="114"/>
      <c r="G445" s="74"/>
      <c r="H445" s="276"/>
      <c r="I445" s="140"/>
      <c r="J445" s="140"/>
      <c r="K445" s="140"/>
      <c r="L445" s="140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  <c r="AA445" s="114"/>
      <c r="AB445" s="114"/>
    </row>
    <row r="446" spans="1:28" ht="15.75" customHeight="1" x14ac:dyDescent="0.25">
      <c r="A446" s="114"/>
      <c r="B446" s="114"/>
      <c r="C446" s="114"/>
      <c r="D446" s="114"/>
      <c r="E446" s="114"/>
      <c r="F446" s="114"/>
      <c r="G446" s="74"/>
      <c r="H446" s="276"/>
      <c r="I446" s="140"/>
      <c r="J446" s="140"/>
      <c r="K446" s="140"/>
      <c r="L446" s="140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  <c r="Z446" s="114"/>
      <c r="AA446" s="114"/>
      <c r="AB446" s="114"/>
    </row>
    <row r="447" spans="1:28" ht="15.75" customHeight="1" x14ac:dyDescent="0.25">
      <c r="A447" s="114"/>
      <c r="B447" s="114"/>
      <c r="C447" s="114"/>
      <c r="D447" s="114"/>
      <c r="E447" s="114"/>
      <c r="F447" s="114"/>
      <c r="G447" s="74"/>
      <c r="H447" s="276"/>
      <c r="I447" s="140"/>
      <c r="J447" s="140"/>
      <c r="K447" s="140"/>
      <c r="L447" s="140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  <c r="Z447" s="114"/>
      <c r="AA447" s="114"/>
      <c r="AB447" s="114"/>
    </row>
    <row r="448" spans="1:28" ht="15.75" customHeight="1" x14ac:dyDescent="0.25">
      <c r="A448" s="114"/>
      <c r="B448" s="114"/>
      <c r="C448" s="114"/>
      <c r="D448" s="114"/>
      <c r="E448" s="114"/>
      <c r="F448" s="114"/>
      <c r="G448" s="74"/>
      <c r="H448" s="276"/>
      <c r="I448" s="140"/>
      <c r="J448" s="140"/>
      <c r="K448" s="140"/>
      <c r="L448" s="140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  <c r="Z448" s="114"/>
      <c r="AA448" s="114"/>
      <c r="AB448" s="114"/>
    </row>
    <row r="449" spans="1:28" ht="15.75" customHeight="1" x14ac:dyDescent="0.25">
      <c r="A449" s="114"/>
      <c r="B449" s="114"/>
      <c r="C449" s="114"/>
      <c r="D449" s="114"/>
      <c r="E449" s="114"/>
      <c r="F449" s="114"/>
      <c r="G449" s="74"/>
      <c r="H449" s="276"/>
      <c r="I449" s="140"/>
      <c r="J449" s="140"/>
      <c r="K449" s="140"/>
      <c r="L449" s="140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  <c r="Z449" s="114"/>
      <c r="AA449" s="114"/>
      <c r="AB449" s="114"/>
    </row>
    <row r="450" spans="1:28" ht="15.75" customHeight="1" x14ac:dyDescent="0.25">
      <c r="A450" s="114"/>
      <c r="B450" s="114"/>
      <c r="C450" s="114"/>
      <c r="D450" s="114"/>
      <c r="E450" s="114"/>
      <c r="F450" s="114"/>
      <c r="G450" s="74"/>
      <c r="H450" s="276"/>
      <c r="I450" s="140"/>
      <c r="J450" s="140"/>
      <c r="K450" s="140"/>
      <c r="L450" s="140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  <c r="Z450" s="114"/>
      <c r="AA450" s="114"/>
      <c r="AB450" s="114"/>
    </row>
    <row r="451" spans="1:28" ht="15.75" customHeight="1" x14ac:dyDescent="0.25">
      <c r="A451" s="114"/>
      <c r="B451" s="114"/>
      <c r="C451" s="114"/>
      <c r="D451" s="114"/>
      <c r="E451" s="114"/>
      <c r="F451" s="114"/>
      <c r="G451" s="74"/>
      <c r="H451" s="276"/>
      <c r="I451" s="140"/>
      <c r="J451" s="140"/>
      <c r="K451" s="140"/>
      <c r="L451" s="140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  <c r="Z451" s="114"/>
      <c r="AA451" s="114"/>
      <c r="AB451" s="114"/>
    </row>
    <row r="452" spans="1:28" ht="15.75" customHeight="1" x14ac:dyDescent="0.25">
      <c r="A452" s="114"/>
      <c r="B452" s="114"/>
      <c r="C452" s="114"/>
      <c r="D452" s="114"/>
      <c r="E452" s="114"/>
      <c r="F452" s="114"/>
      <c r="G452" s="74"/>
      <c r="H452" s="276"/>
      <c r="I452" s="140"/>
      <c r="J452" s="140"/>
      <c r="K452" s="140"/>
      <c r="L452" s="140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  <c r="Z452" s="114"/>
      <c r="AA452" s="114"/>
      <c r="AB452" s="114"/>
    </row>
    <row r="453" spans="1:28" ht="15.75" customHeight="1" x14ac:dyDescent="0.25">
      <c r="A453" s="114"/>
      <c r="B453" s="114"/>
      <c r="C453" s="114"/>
      <c r="D453" s="114"/>
      <c r="E453" s="114"/>
      <c r="F453" s="114"/>
      <c r="G453" s="74"/>
      <c r="H453" s="276"/>
      <c r="I453" s="140"/>
      <c r="J453" s="140"/>
      <c r="K453" s="140"/>
      <c r="L453" s="140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  <c r="AA453" s="114"/>
      <c r="AB453" s="114"/>
    </row>
    <row r="454" spans="1:28" ht="15.75" customHeight="1" x14ac:dyDescent="0.25">
      <c r="A454" s="114"/>
      <c r="B454" s="114"/>
      <c r="C454" s="114"/>
      <c r="D454" s="114"/>
      <c r="E454" s="114"/>
      <c r="F454" s="114"/>
      <c r="G454" s="74"/>
      <c r="H454" s="276"/>
      <c r="I454" s="140"/>
      <c r="J454" s="140"/>
      <c r="K454" s="140"/>
      <c r="L454" s="140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  <c r="Z454" s="114"/>
      <c r="AA454" s="114"/>
      <c r="AB454" s="114"/>
    </row>
    <row r="455" spans="1:28" ht="15.75" customHeight="1" x14ac:dyDescent="0.25">
      <c r="A455" s="114"/>
      <c r="B455" s="114"/>
      <c r="C455" s="114"/>
      <c r="D455" s="114"/>
      <c r="E455" s="114"/>
      <c r="F455" s="114"/>
      <c r="G455" s="74"/>
      <c r="H455" s="276"/>
      <c r="I455" s="140"/>
      <c r="J455" s="140"/>
      <c r="K455" s="140"/>
      <c r="L455" s="140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  <c r="AA455" s="114"/>
      <c r="AB455" s="114"/>
    </row>
    <row r="456" spans="1:28" ht="15.75" customHeight="1" x14ac:dyDescent="0.25">
      <c r="A456" s="114"/>
      <c r="B456" s="114"/>
      <c r="C456" s="114"/>
      <c r="D456" s="114"/>
      <c r="E456" s="114"/>
      <c r="F456" s="114"/>
      <c r="G456" s="74"/>
      <c r="H456" s="276"/>
      <c r="I456" s="140"/>
      <c r="J456" s="140"/>
      <c r="K456" s="140"/>
      <c r="L456" s="140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  <c r="AA456" s="114"/>
      <c r="AB456" s="114"/>
    </row>
    <row r="457" spans="1:28" ht="15.75" customHeight="1" x14ac:dyDescent="0.25">
      <c r="A457" s="114"/>
      <c r="B457" s="114"/>
      <c r="C457" s="114"/>
      <c r="D457" s="114"/>
      <c r="E457" s="114"/>
      <c r="F457" s="114"/>
      <c r="G457" s="74"/>
      <c r="H457" s="276"/>
      <c r="I457" s="140"/>
      <c r="J457" s="140"/>
      <c r="K457" s="140"/>
      <c r="L457" s="140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  <c r="Z457" s="114"/>
      <c r="AA457" s="114"/>
      <c r="AB457" s="114"/>
    </row>
    <row r="458" spans="1:28" ht="15.75" customHeight="1" x14ac:dyDescent="0.25">
      <c r="A458" s="114"/>
      <c r="B458" s="114"/>
      <c r="C458" s="114"/>
      <c r="D458" s="114"/>
      <c r="E458" s="114"/>
      <c r="F458" s="114"/>
      <c r="G458" s="74"/>
      <c r="H458" s="276"/>
      <c r="I458" s="140"/>
      <c r="J458" s="140"/>
      <c r="K458" s="140"/>
      <c r="L458" s="140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  <c r="Z458" s="114"/>
      <c r="AA458" s="114"/>
      <c r="AB458" s="114"/>
    </row>
    <row r="459" spans="1:28" ht="15.75" customHeight="1" x14ac:dyDescent="0.25">
      <c r="A459" s="114"/>
      <c r="B459" s="114"/>
      <c r="C459" s="114"/>
      <c r="D459" s="114"/>
      <c r="E459" s="114"/>
      <c r="F459" s="114"/>
      <c r="G459" s="74"/>
      <c r="H459" s="276"/>
      <c r="I459" s="140"/>
      <c r="J459" s="140"/>
      <c r="K459" s="140"/>
      <c r="L459" s="140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  <c r="Z459" s="114"/>
      <c r="AA459" s="114"/>
      <c r="AB459" s="114"/>
    </row>
    <row r="460" spans="1:28" ht="15.75" customHeight="1" x14ac:dyDescent="0.25">
      <c r="A460" s="114"/>
      <c r="B460" s="114"/>
      <c r="C460" s="114"/>
      <c r="D460" s="114"/>
      <c r="E460" s="114"/>
      <c r="F460" s="114"/>
      <c r="G460" s="74"/>
      <c r="H460" s="276"/>
      <c r="I460" s="140"/>
      <c r="J460" s="140"/>
      <c r="K460" s="140"/>
      <c r="L460" s="140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  <c r="AA460" s="114"/>
      <c r="AB460" s="114"/>
    </row>
    <row r="461" spans="1:28" ht="15.75" customHeight="1" x14ac:dyDescent="0.25">
      <c r="A461" s="114"/>
      <c r="B461" s="114"/>
      <c r="C461" s="114"/>
      <c r="D461" s="114"/>
      <c r="E461" s="114"/>
      <c r="F461" s="114"/>
      <c r="G461" s="74"/>
      <c r="H461" s="276"/>
      <c r="I461" s="140"/>
      <c r="J461" s="140"/>
      <c r="K461" s="140"/>
      <c r="L461" s="140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  <c r="AA461" s="114"/>
      <c r="AB461" s="114"/>
    </row>
    <row r="462" spans="1:28" ht="15.75" customHeight="1" x14ac:dyDescent="0.25">
      <c r="A462" s="114"/>
      <c r="B462" s="114"/>
      <c r="C462" s="114"/>
      <c r="D462" s="114"/>
      <c r="E462" s="114"/>
      <c r="F462" s="114"/>
      <c r="G462" s="74"/>
      <c r="H462" s="276"/>
      <c r="I462" s="140"/>
      <c r="J462" s="140"/>
      <c r="K462" s="140"/>
      <c r="L462" s="140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  <c r="Z462" s="114"/>
      <c r="AA462" s="114"/>
      <c r="AB462" s="114"/>
    </row>
    <row r="463" spans="1:28" ht="15.75" customHeight="1" x14ac:dyDescent="0.25">
      <c r="A463" s="114"/>
      <c r="B463" s="114"/>
      <c r="C463" s="114"/>
      <c r="D463" s="114"/>
      <c r="E463" s="114"/>
      <c r="F463" s="114"/>
      <c r="G463" s="74"/>
      <c r="H463" s="276"/>
      <c r="I463" s="140"/>
      <c r="J463" s="140"/>
      <c r="K463" s="140"/>
      <c r="L463" s="140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  <c r="Z463" s="114"/>
      <c r="AA463" s="114"/>
      <c r="AB463" s="114"/>
    </row>
    <row r="464" spans="1:28" ht="15.75" customHeight="1" x14ac:dyDescent="0.25">
      <c r="A464" s="114"/>
      <c r="B464" s="114"/>
      <c r="C464" s="114"/>
      <c r="D464" s="114"/>
      <c r="E464" s="114"/>
      <c r="F464" s="114"/>
      <c r="G464" s="74"/>
      <c r="H464" s="276"/>
      <c r="I464" s="140"/>
      <c r="J464" s="140"/>
      <c r="K464" s="140"/>
      <c r="L464" s="140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  <c r="AA464" s="114"/>
      <c r="AB464" s="114"/>
    </row>
    <row r="465" spans="1:28" ht="15.75" customHeight="1" x14ac:dyDescent="0.25">
      <c r="A465" s="114"/>
      <c r="B465" s="114"/>
      <c r="C465" s="114"/>
      <c r="D465" s="114"/>
      <c r="E465" s="114"/>
      <c r="F465" s="114"/>
      <c r="G465" s="74"/>
      <c r="H465" s="276"/>
      <c r="I465" s="140"/>
      <c r="J465" s="140"/>
      <c r="K465" s="140"/>
      <c r="L465" s="140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  <c r="Z465" s="114"/>
      <c r="AA465" s="114"/>
      <c r="AB465" s="114"/>
    </row>
    <row r="466" spans="1:28" ht="15.75" customHeight="1" x14ac:dyDescent="0.25">
      <c r="A466" s="114"/>
      <c r="B466" s="114"/>
      <c r="C466" s="114"/>
      <c r="D466" s="114"/>
      <c r="E466" s="114"/>
      <c r="F466" s="114"/>
      <c r="G466" s="74"/>
      <c r="H466" s="276"/>
      <c r="I466" s="140"/>
      <c r="J466" s="140"/>
      <c r="K466" s="140"/>
      <c r="L466" s="140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  <c r="Z466" s="114"/>
      <c r="AA466" s="114"/>
      <c r="AB466" s="114"/>
    </row>
    <row r="467" spans="1:28" ht="15.75" customHeight="1" x14ac:dyDescent="0.25">
      <c r="A467" s="114"/>
      <c r="B467" s="114"/>
      <c r="C467" s="114"/>
      <c r="D467" s="114"/>
      <c r="E467" s="114"/>
      <c r="F467" s="114"/>
      <c r="G467" s="74"/>
      <c r="H467" s="276"/>
      <c r="I467" s="140"/>
      <c r="J467" s="140"/>
      <c r="K467" s="140"/>
      <c r="L467" s="140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  <c r="Z467" s="114"/>
      <c r="AA467" s="114"/>
      <c r="AB467" s="114"/>
    </row>
    <row r="468" spans="1:28" ht="15.75" customHeight="1" x14ac:dyDescent="0.25">
      <c r="A468" s="114"/>
      <c r="B468" s="114"/>
      <c r="C468" s="114"/>
      <c r="D468" s="114"/>
      <c r="E468" s="114"/>
      <c r="F468" s="114"/>
      <c r="G468" s="74"/>
      <c r="H468" s="276"/>
      <c r="I468" s="140"/>
      <c r="J468" s="140"/>
      <c r="K468" s="140"/>
      <c r="L468" s="140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  <c r="Z468" s="114"/>
      <c r="AA468" s="114"/>
      <c r="AB468" s="114"/>
    </row>
    <row r="469" spans="1:28" ht="15.75" customHeight="1" x14ac:dyDescent="0.25">
      <c r="A469" s="114"/>
      <c r="B469" s="114"/>
      <c r="C469" s="114"/>
      <c r="D469" s="114"/>
      <c r="E469" s="114"/>
      <c r="F469" s="114"/>
      <c r="G469" s="74"/>
      <c r="H469" s="276"/>
      <c r="I469" s="140"/>
      <c r="J469" s="140"/>
      <c r="K469" s="140"/>
      <c r="L469" s="140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  <c r="Z469" s="114"/>
      <c r="AA469" s="114"/>
      <c r="AB469" s="114"/>
    </row>
    <row r="470" spans="1:28" ht="15.75" customHeight="1" x14ac:dyDescent="0.25">
      <c r="A470" s="114"/>
      <c r="B470" s="114"/>
      <c r="C470" s="114"/>
      <c r="D470" s="114"/>
      <c r="E470" s="114"/>
      <c r="F470" s="114"/>
      <c r="G470" s="74"/>
      <c r="H470" s="276"/>
      <c r="I470" s="140"/>
      <c r="J470" s="140"/>
      <c r="K470" s="140"/>
      <c r="L470" s="140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  <c r="Z470" s="114"/>
      <c r="AA470" s="114"/>
      <c r="AB470" s="114"/>
    </row>
    <row r="471" spans="1:28" ht="15.75" customHeight="1" x14ac:dyDescent="0.25">
      <c r="A471" s="114"/>
      <c r="B471" s="114"/>
      <c r="C471" s="114"/>
      <c r="D471" s="114"/>
      <c r="E471" s="114"/>
      <c r="F471" s="114"/>
      <c r="G471" s="74"/>
      <c r="H471" s="276"/>
      <c r="I471" s="140"/>
      <c r="J471" s="140"/>
      <c r="K471" s="140"/>
      <c r="L471" s="140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  <c r="AA471" s="114"/>
      <c r="AB471" s="114"/>
    </row>
    <row r="472" spans="1:28" ht="15.75" customHeight="1" x14ac:dyDescent="0.25">
      <c r="A472" s="114"/>
      <c r="B472" s="114"/>
      <c r="C472" s="114"/>
      <c r="D472" s="114"/>
      <c r="E472" s="114"/>
      <c r="F472" s="114"/>
      <c r="G472" s="74"/>
      <c r="H472" s="276"/>
      <c r="I472" s="140"/>
      <c r="J472" s="140"/>
      <c r="K472" s="140"/>
      <c r="L472" s="140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  <c r="AA472" s="114"/>
      <c r="AB472" s="114"/>
    </row>
    <row r="473" spans="1:28" ht="15.75" customHeight="1" x14ac:dyDescent="0.25">
      <c r="A473" s="114"/>
      <c r="B473" s="114"/>
      <c r="C473" s="114"/>
      <c r="D473" s="114"/>
      <c r="E473" s="114"/>
      <c r="F473" s="114"/>
      <c r="G473" s="74"/>
      <c r="H473" s="276"/>
      <c r="I473" s="140"/>
      <c r="J473" s="140"/>
      <c r="K473" s="140"/>
      <c r="L473" s="140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  <c r="AA473" s="114"/>
      <c r="AB473" s="114"/>
    </row>
    <row r="474" spans="1:28" ht="15.75" customHeight="1" x14ac:dyDescent="0.25">
      <c r="A474" s="114"/>
      <c r="B474" s="114"/>
      <c r="C474" s="114"/>
      <c r="D474" s="114"/>
      <c r="E474" s="114"/>
      <c r="F474" s="114"/>
      <c r="G474" s="74"/>
      <c r="H474" s="276"/>
      <c r="I474" s="140"/>
      <c r="J474" s="140"/>
      <c r="K474" s="140"/>
      <c r="L474" s="140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  <c r="AA474" s="114"/>
      <c r="AB474" s="114"/>
    </row>
    <row r="475" spans="1:28" ht="15.75" customHeight="1" x14ac:dyDescent="0.25">
      <c r="A475" s="114"/>
      <c r="B475" s="114"/>
      <c r="C475" s="114"/>
      <c r="D475" s="114"/>
      <c r="E475" s="114"/>
      <c r="F475" s="114"/>
      <c r="G475" s="74"/>
      <c r="H475" s="276"/>
      <c r="I475" s="140"/>
      <c r="J475" s="140"/>
      <c r="K475" s="140"/>
      <c r="L475" s="140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  <c r="AA475" s="114"/>
      <c r="AB475" s="114"/>
    </row>
    <row r="476" spans="1:28" ht="15.75" customHeight="1" x14ac:dyDescent="0.25">
      <c r="A476" s="114"/>
      <c r="B476" s="114"/>
      <c r="C476" s="114"/>
      <c r="D476" s="114"/>
      <c r="E476" s="114"/>
      <c r="F476" s="114"/>
      <c r="G476" s="74"/>
      <c r="H476" s="276"/>
      <c r="I476" s="140"/>
      <c r="J476" s="140"/>
      <c r="K476" s="140"/>
      <c r="L476" s="140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  <c r="AA476" s="114"/>
      <c r="AB476" s="114"/>
    </row>
    <row r="477" spans="1:28" ht="15.75" customHeight="1" x14ac:dyDescent="0.25">
      <c r="A477" s="114"/>
      <c r="B477" s="114"/>
      <c r="C477" s="114"/>
      <c r="D477" s="114"/>
      <c r="E477" s="114"/>
      <c r="F477" s="114"/>
      <c r="G477" s="74"/>
      <c r="H477" s="276"/>
      <c r="I477" s="140"/>
      <c r="J477" s="140"/>
      <c r="K477" s="140"/>
      <c r="L477" s="140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4"/>
      <c r="AA477" s="114"/>
      <c r="AB477" s="114"/>
    </row>
    <row r="478" spans="1:28" ht="15.75" customHeight="1" x14ac:dyDescent="0.25">
      <c r="A478" s="114"/>
      <c r="B478" s="114"/>
      <c r="C478" s="114"/>
      <c r="D478" s="114"/>
      <c r="E478" s="114"/>
      <c r="F478" s="114"/>
      <c r="G478" s="74"/>
      <c r="H478" s="276"/>
      <c r="I478" s="140"/>
      <c r="J478" s="140"/>
      <c r="K478" s="140"/>
      <c r="L478" s="140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  <c r="AA478" s="114"/>
      <c r="AB478" s="114"/>
    </row>
    <row r="479" spans="1:28" ht="15.75" customHeight="1" x14ac:dyDescent="0.25">
      <c r="A479" s="114"/>
      <c r="B479" s="114"/>
      <c r="C479" s="114"/>
      <c r="D479" s="114"/>
      <c r="E479" s="114"/>
      <c r="F479" s="114"/>
      <c r="G479" s="74"/>
      <c r="H479" s="276"/>
      <c r="I479" s="140"/>
      <c r="J479" s="140"/>
      <c r="K479" s="140"/>
      <c r="L479" s="140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  <c r="Z479" s="114"/>
      <c r="AA479" s="114"/>
      <c r="AB479" s="114"/>
    </row>
    <row r="480" spans="1:28" ht="15.75" customHeight="1" x14ac:dyDescent="0.25">
      <c r="A480" s="114"/>
      <c r="B480" s="114"/>
      <c r="C480" s="114"/>
      <c r="D480" s="114"/>
      <c r="E480" s="114"/>
      <c r="F480" s="114"/>
      <c r="G480" s="74"/>
      <c r="H480" s="276"/>
      <c r="I480" s="140"/>
      <c r="J480" s="140"/>
      <c r="K480" s="140"/>
      <c r="L480" s="140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  <c r="AA480" s="114"/>
      <c r="AB480" s="114"/>
    </row>
    <row r="481" spans="1:28" ht="15.75" customHeight="1" x14ac:dyDescent="0.25">
      <c r="A481" s="114"/>
      <c r="B481" s="114"/>
      <c r="C481" s="114"/>
      <c r="D481" s="114"/>
      <c r="E481" s="114"/>
      <c r="F481" s="114"/>
      <c r="G481" s="74"/>
      <c r="H481" s="276"/>
      <c r="I481" s="140"/>
      <c r="J481" s="140"/>
      <c r="K481" s="140"/>
      <c r="L481" s="140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  <c r="AA481" s="114"/>
      <c r="AB481" s="114"/>
    </row>
    <row r="482" spans="1:28" ht="15.75" customHeight="1" x14ac:dyDescent="0.25">
      <c r="A482" s="114"/>
      <c r="B482" s="114"/>
      <c r="C482" s="114"/>
      <c r="D482" s="114"/>
      <c r="E482" s="114"/>
      <c r="F482" s="114"/>
      <c r="G482" s="74"/>
      <c r="H482" s="276"/>
      <c r="I482" s="140"/>
      <c r="J482" s="140"/>
      <c r="K482" s="140"/>
      <c r="L482" s="140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  <c r="AA482" s="114"/>
      <c r="AB482" s="114"/>
    </row>
    <row r="483" spans="1:28" ht="15.75" customHeight="1" x14ac:dyDescent="0.25">
      <c r="A483" s="114"/>
      <c r="B483" s="114"/>
      <c r="C483" s="114"/>
      <c r="D483" s="114"/>
      <c r="E483" s="114"/>
      <c r="F483" s="114"/>
      <c r="G483" s="74"/>
      <c r="H483" s="276"/>
      <c r="I483" s="140"/>
      <c r="J483" s="140"/>
      <c r="K483" s="140"/>
      <c r="L483" s="140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  <c r="Z483" s="114"/>
      <c r="AA483" s="114"/>
      <c r="AB483" s="114"/>
    </row>
    <row r="484" spans="1:28" ht="15.75" customHeight="1" x14ac:dyDescent="0.25">
      <c r="A484" s="114"/>
      <c r="B484" s="114"/>
      <c r="C484" s="114"/>
      <c r="D484" s="114"/>
      <c r="E484" s="114"/>
      <c r="F484" s="114"/>
      <c r="G484" s="74"/>
      <c r="H484" s="276"/>
      <c r="I484" s="140"/>
      <c r="J484" s="140"/>
      <c r="K484" s="140"/>
      <c r="L484" s="140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  <c r="Z484" s="114"/>
      <c r="AA484" s="114"/>
      <c r="AB484" s="114"/>
    </row>
    <row r="485" spans="1:28" ht="15.75" customHeight="1" x14ac:dyDescent="0.25">
      <c r="A485" s="114"/>
      <c r="B485" s="114"/>
      <c r="C485" s="114"/>
      <c r="D485" s="114"/>
      <c r="E485" s="114"/>
      <c r="F485" s="114"/>
      <c r="G485" s="74"/>
      <c r="H485" s="276"/>
      <c r="I485" s="140"/>
      <c r="J485" s="140"/>
      <c r="K485" s="140"/>
      <c r="L485" s="140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  <c r="Z485" s="114"/>
      <c r="AA485" s="114"/>
      <c r="AB485" s="114"/>
    </row>
    <row r="486" spans="1:28" ht="15.75" customHeight="1" x14ac:dyDescent="0.25">
      <c r="A486" s="114"/>
      <c r="B486" s="114"/>
      <c r="C486" s="114"/>
      <c r="D486" s="114"/>
      <c r="E486" s="114"/>
      <c r="F486" s="114"/>
      <c r="G486" s="74"/>
      <c r="H486" s="276"/>
      <c r="I486" s="140"/>
      <c r="J486" s="140"/>
      <c r="K486" s="140"/>
      <c r="L486" s="140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  <c r="Z486" s="114"/>
      <c r="AA486" s="114"/>
      <c r="AB486" s="114"/>
    </row>
    <row r="487" spans="1:28" ht="15.75" customHeight="1" x14ac:dyDescent="0.25">
      <c r="A487" s="114"/>
      <c r="B487" s="114"/>
      <c r="C487" s="114"/>
      <c r="D487" s="114"/>
      <c r="E487" s="114"/>
      <c r="F487" s="114"/>
      <c r="G487" s="74"/>
      <c r="H487" s="276"/>
      <c r="I487" s="140"/>
      <c r="J487" s="140"/>
      <c r="K487" s="140"/>
      <c r="L487" s="140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  <c r="AA487" s="114"/>
      <c r="AB487" s="114"/>
    </row>
    <row r="488" spans="1:28" ht="15.75" customHeight="1" x14ac:dyDescent="0.25">
      <c r="A488" s="114"/>
      <c r="B488" s="114"/>
      <c r="C488" s="114"/>
      <c r="D488" s="114"/>
      <c r="E488" s="114"/>
      <c r="F488" s="114"/>
      <c r="G488" s="74"/>
      <c r="H488" s="276"/>
      <c r="I488" s="140"/>
      <c r="J488" s="140"/>
      <c r="K488" s="140"/>
      <c r="L488" s="140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  <c r="Z488" s="114"/>
      <c r="AA488" s="114"/>
      <c r="AB488" s="114"/>
    </row>
    <row r="489" spans="1:28" ht="15.75" customHeight="1" x14ac:dyDescent="0.25">
      <c r="A489" s="114"/>
      <c r="B489" s="114"/>
      <c r="C489" s="114"/>
      <c r="D489" s="114"/>
      <c r="E489" s="114"/>
      <c r="F489" s="114"/>
      <c r="G489" s="74"/>
      <c r="H489" s="276"/>
      <c r="I489" s="140"/>
      <c r="J489" s="140"/>
      <c r="K489" s="140"/>
      <c r="L489" s="140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  <c r="Z489" s="114"/>
      <c r="AA489" s="114"/>
      <c r="AB489" s="114"/>
    </row>
    <row r="490" spans="1:28" ht="15.75" customHeight="1" x14ac:dyDescent="0.25">
      <c r="A490" s="114"/>
      <c r="B490" s="114"/>
      <c r="C490" s="114"/>
      <c r="D490" s="114"/>
      <c r="E490" s="114"/>
      <c r="F490" s="114"/>
      <c r="G490" s="74"/>
      <c r="H490" s="276"/>
      <c r="I490" s="140"/>
      <c r="J490" s="140"/>
      <c r="K490" s="140"/>
      <c r="L490" s="140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  <c r="AA490" s="114"/>
      <c r="AB490" s="114"/>
    </row>
    <row r="491" spans="1:28" ht="15.75" customHeight="1" x14ac:dyDescent="0.25">
      <c r="A491" s="114"/>
      <c r="B491" s="114"/>
      <c r="C491" s="114"/>
      <c r="D491" s="114"/>
      <c r="E491" s="114"/>
      <c r="F491" s="114"/>
      <c r="G491" s="74"/>
      <c r="H491" s="276"/>
      <c r="I491" s="140"/>
      <c r="J491" s="140"/>
      <c r="K491" s="140"/>
      <c r="L491" s="140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  <c r="Z491" s="114"/>
      <c r="AA491" s="114"/>
      <c r="AB491" s="114"/>
    </row>
    <row r="492" spans="1:28" ht="15.75" customHeight="1" x14ac:dyDescent="0.25">
      <c r="A492" s="114"/>
      <c r="B492" s="114"/>
      <c r="C492" s="114"/>
      <c r="D492" s="114"/>
      <c r="E492" s="114"/>
      <c r="F492" s="114"/>
      <c r="G492" s="74"/>
      <c r="H492" s="276"/>
      <c r="I492" s="140"/>
      <c r="J492" s="140"/>
      <c r="K492" s="140"/>
      <c r="L492" s="140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  <c r="AA492" s="114"/>
      <c r="AB492" s="114"/>
    </row>
    <row r="493" spans="1:28" ht="15.75" customHeight="1" x14ac:dyDescent="0.25">
      <c r="A493" s="114"/>
      <c r="B493" s="114"/>
      <c r="C493" s="114"/>
      <c r="D493" s="114"/>
      <c r="E493" s="114"/>
      <c r="F493" s="114"/>
      <c r="G493" s="74"/>
      <c r="H493" s="276"/>
      <c r="I493" s="140"/>
      <c r="J493" s="140"/>
      <c r="K493" s="140"/>
      <c r="L493" s="140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  <c r="AA493" s="114"/>
      <c r="AB493" s="114"/>
    </row>
    <row r="494" spans="1:28" ht="15.75" customHeight="1" x14ac:dyDescent="0.25">
      <c r="A494" s="114"/>
      <c r="B494" s="114"/>
      <c r="C494" s="114"/>
      <c r="D494" s="114"/>
      <c r="E494" s="114"/>
      <c r="F494" s="114"/>
      <c r="G494" s="74"/>
      <c r="H494" s="276"/>
      <c r="I494" s="140"/>
      <c r="J494" s="140"/>
      <c r="K494" s="140"/>
      <c r="L494" s="140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  <c r="Z494" s="114"/>
      <c r="AA494" s="114"/>
      <c r="AB494" s="114"/>
    </row>
    <row r="495" spans="1:28" ht="15.75" customHeight="1" x14ac:dyDescent="0.25">
      <c r="A495" s="114"/>
      <c r="B495" s="114"/>
      <c r="C495" s="114"/>
      <c r="D495" s="114"/>
      <c r="E495" s="114"/>
      <c r="F495" s="114"/>
      <c r="G495" s="74"/>
      <c r="H495" s="276"/>
      <c r="I495" s="140"/>
      <c r="J495" s="140"/>
      <c r="K495" s="140"/>
      <c r="L495" s="140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  <c r="Z495" s="114"/>
      <c r="AA495" s="114"/>
      <c r="AB495" s="114"/>
    </row>
    <row r="496" spans="1:28" ht="15.75" customHeight="1" x14ac:dyDescent="0.25">
      <c r="A496" s="114"/>
      <c r="B496" s="114"/>
      <c r="C496" s="114"/>
      <c r="D496" s="114"/>
      <c r="E496" s="114"/>
      <c r="F496" s="114"/>
      <c r="G496" s="74"/>
      <c r="H496" s="276"/>
      <c r="I496" s="140"/>
      <c r="J496" s="140"/>
      <c r="K496" s="140"/>
      <c r="L496" s="140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  <c r="Z496" s="114"/>
      <c r="AA496" s="114"/>
      <c r="AB496" s="114"/>
    </row>
    <row r="497" spans="1:28" ht="15.75" customHeight="1" x14ac:dyDescent="0.25">
      <c r="A497" s="114"/>
      <c r="B497" s="114"/>
      <c r="C497" s="114"/>
      <c r="D497" s="114"/>
      <c r="E497" s="114"/>
      <c r="F497" s="114"/>
      <c r="G497" s="74"/>
      <c r="H497" s="276"/>
      <c r="I497" s="140"/>
      <c r="J497" s="140"/>
      <c r="K497" s="140"/>
      <c r="L497" s="140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  <c r="Z497" s="114"/>
      <c r="AA497" s="114"/>
      <c r="AB497" s="114"/>
    </row>
    <row r="498" spans="1:28" ht="15.75" customHeight="1" x14ac:dyDescent="0.25">
      <c r="A498" s="114"/>
      <c r="B498" s="114"/>
      <c r="C498" s="114"/>
      <c r="D498" s="114"/>
      <c r="E498" s="114"/>
      <c r="F498" s="114"/>
      <c r="G498" s="74"/>
      <c r="H498" s="276"/>
      <c r="I498" s="140"/>
      <c r="J498" s="140"/>
      <c r="K498" s="140"/>
      <c r="L498" s="140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  <c r="AA498" s="114"/>
      <c r="AB498" s="114"/>
    </row>
    <row r="499" spans="1:28" ht="15.75" customHeight="1" x14ac:dyDescent="0.25">
      <c r="A499" s="114"/>
      <c r="B499" s="114"/>
      <c r="C499" s="114"/>
      <c r="D499" s="114"/>
      <c r="E499" s="114"/>
      <c r="F499" s="114"/>
      <c r="G499" s="74"/>
      <c r="H499" s="276"/>
      <c r="I499" s="140"/>
      <c r="J499" s="140"/>
      <c r="K499" s="140"/>
      <c r="L499" s="140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  <c r="Z499" s="114"/>
      <c r="AA499" s="114"/>
      <c r="AB499" s="114"/>
    </row>
    <row r="500" spans="1:28" ht="15.75" customHeight="1" x14ac:dyDescent="0.25">
      <c r="A500" s="114"/>
      <c r="B500" s="114"/>
      <c r="C500" s="114"/>
      <c r="D500" s="114"/>
      <c r="E500" s="114"/>
      <c r="F500" s="114"/>
      <c r="G500" s="74"/>
      <c r="H500" s="276"/>
      <c r="I500" s="140"/>
      <c r="J500" s="140"/>
      <c r="K500" s="140"/>
      <c r="L500" s="140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  <c r="Z500" s="114"/>
      <c r="AA500" s="114"/>
      <c r="AB500" s="114"/>
    </row>
    <row r="501" spans="1:28" ht="15.75" customHeight="1" x14ac:dyDescent="0.25">
      <c r="A501" s="114"/>
      <c r="B501" s="114"/>
      <c r="C501" s="114"/>
      <c r="D501" s="114"/>
      <c r="E501" s="114"/>
      <c r="F501" s="114"/>
      <c r="G501" s="74"/>
      <c r="H501" s="276"/>
      <c r="I501" s="140"/>
      <c r="J501" s="140"/>
      <c r="K501" s="140"/>
      <c r="L501" s="140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4"/>
      <c r="AA501" s="114"/>
      <c r="AB501" s="114"/>
    </row>
    <row r="502" spans="1:28" ht="15.75" customHeight="1" x14ac:dyDescent="0.25">
      <c r="A502" s="114"/>
      <c r="B502" s="114"/>
      <c r="C502" s="114"/>
      <c r="D502" s="114"/>
      <c r="E502" s="114"/>
      <c r="F502" s="114"/>
      <c r="G502" s="74"/>
      <c r="H502" s="276"/>
      <c r="I502" s="140"/>
      <c r="J502" s="140"/>
      <c r="K502" s="140"/>
      <c r="L502" s="140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  <c r="Z502" s="114"/>
      <c r="AA502" s="114"/>
      <c r="AB502" s="114"/>
    </row>
    <row r="503" spans="1:28" ht="15.75" customHeight="1" x14ac:dyDescent="0.25">
      <c r="A503" s="114"/>
      <c r="B503" s="114"/>
      <c r="C503" s="114"/>
      <c r="D503" s="114"/>
      <c r="E503" s="114"/>
      <c r="F503" s="114"/>
      <c r="G503" s="74"/>
      <c r="H503" s="276"/>
      <c r="I503" s="140"/>
      <c r="J503" s="140"/>
      <c r="K503" s="140"/>
      <c r="L503" s="140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  <c r="AA503" s="114"/>
      <c r="AB503" s="114"/>
    </row>
    <row r="504" spans="1:28" ht="15.75" customHeight="1" x14ac:dyDescent="0.25">
      <c r="A504" s="114"/>
      <c r="B504" s="114"/>
      <c r="C504" s="114"/>
      <c r="D504" s="114"/>
      <c r="E504" s="114"/>
      <c r="F504" s="114"/>
      <c r="G504" s="74"/>
      <c r="H504" s="276"/>
      <c r="I504" s="140"/>
      <c r="J504" s="140"/>
      <c r="K504" s="140"/>
      <c r="L504" s="140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  <c r="Z504" s="114"/>
      <c r="AA504" s="114"/>
      <c r="AB504" s="114"/>
    </row>
    <row r="505" spans="1:28" ht="15.75" customHeight="1" x14ac:dyDescent="0.25">
      <c r="A505" s="114"/>
      <c r="B505" s="114"/>
      <c r="C505" s="114"/>
      <c r="D505" s="114"/>
      <c r="E505" s="114"/>
      <c r="F505" s="114"/>
      <c r="G505" s="74"/>
      <c r="H505" s="276"/>
      <c r="I505" s="140"/>
      <c r="J505" s="140"/>
      <c r="K505" s="140"/>
      <c r="L505" s="140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  <c r="AA505" s="114"/>
      <c r="AB505" s="114"/>
    </row>
    <row r="506" spans="1:28" ht="15.75" customHeight="1" x14ac:dyDescent="0.25">
      <c r="A506" s="114"/>
      <c r="B506" s="114"/>
      <c r="C506" s="114"/>
      <c r="D506" s="114"/>
      <c r="E506" s="114"/>
      <c r="F506" s="114"/>
      <c r="G506" s="74"/>
      <c r="H506" s="276"/>
      <c r="I506" s="140"/>
      <c r="J506" s="140"/>
      <c r="K506" s="140"/>
      <c r="L506" s="140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  <c r="Z506" s="114"/>
      <c r="AA506" s="114"/>
      <c r="AB506" s="114"/>
    </row>
    <row r="507" spans="1:28" ht="15.75" customHeight="1" x14ac:dyDescent="0.25">
      <c r="A507" s="114"/>
      <c r="B507" s="114"/>
      <c r="C507" s="114"/>
      <c r="D507" s="114"/>
      <c r="E507" s="114"/>
      <c r="F507" s="114"/>
      <c r="G507" s="74"/>
      <c r="H507" s="276"/>
      <c r="I507" s="140"/>
      <c r="J507" s="140"/>
      <c r="K507" s="140"/>
      <c r="L507" s="140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  <c r="Z507" s="114"/>
      <c r="AA507" s="114"/>
      <c r="AB507" s="114"/>
    </row>
    <row r="508" spans="1:28" ht="15.75" customHeight="1" x14ac:dyDescent="0.25">
      <c r="A508" s="114"/>
      <c r="B508" s="114"/>
      <c r="C508" s="114"/>
      <c r="D508" s="114"/>
      <c r="E508" s="114"/>
      <c r="F508" s="114"/>
      <c r="G508" s="74"/>
      <c r="H508" s="276"/>
      <c r="I508" s="140"/>
      <c r="J508" s="140"/>
      <c r="K508" s="140"/>
      <c r="L508" s="140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  <c r="AA508" s="114"/>
      <c r="AB508" s="114"/>
    </row>
    <row r="509" spans="1:28" ht="15.75" customHeight="1" x14ac:dyDescent="0.25">
      <c r="A509" s="114"/>
      <c r="B509" s="114"/>
      <c r="C509" s="114"/>
      <c r="D509" s="114"/>
      <c r="E509" s="114"/>
      <c r="F509" s="114"/>
      <c r="G509" s="74"/>
      <c r="H509" s="276"/>
      <c r="I509" s="140"/>
      <c r="J509" s="140"/>
      <c r="K509" s="140"/>
      <c r="L509" s="140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  <c r="Z509" s="114"/>
      <c r="AA509" s="114"/>
      <c r="AB509" s="114"/>
    </row>
    <row r="510" spans="1:28" ht="15.75" customHeight="1" x14ac:dyDescent="0.25">
      <c r="A510" s="114"/>
      <c r="B510" s="114"/>
      <c r="C510" s="114"/>
      <c r="D510" s="114"/>
      <c r="E510" s="114"/>
      <c r="F510" s="114"/>
      <c r="G510" s="74"/>
      <c r="H510" s="276"/>
      <c r="I510" s="140"/>
      <c r="J510" s="140"/>
      <c r="K510" s="140"/>
      <c r="L510" s="140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  <c r="AA510" s="114"/>
      <c r="AB510" s="114"/>
    </row>
    <row r="511" spans="1:28" ht="15.75" customHeight="1" x14ac:dyDescent="0.25">
      <c r="A511" s="114"/>
      <c r="B511" s="114"/>
      <c r="C511" s="114"/>
      <c r="D511" s="114"/>
      <c r="E511" s="114"/>
      <c r="F511" s="114"/>
      <c r="G511" s="74"/>
      <c r="H511" s="276"/>
      <c r="I511" s="140"/>
      <c r="J511" s="140"/>
      <c r="K511" s="140"/>
      <c r="L511" s="140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  <c r="Z511" s="114"/>
      <c r="AA511" s="114"/>
      <c r="AB511" s="114"/>
    </row>
    <row r="512" spans="1:28" ht="15.75" customHeight="1" x14ac:dyDescent="0.25">
      <c r="A512" s="114"/>
      <c r="B512" s="114"/>
      <c r="C512" s="114"/>
      <c r="D512" s="114"/>
      <c r="E512" s="114"/>
      <c r="F512" s="114"/>
      <c r="G512" s="74"/>
      <c r="H512" s="276"/>
      <c r="I512" s="140"/>
      <c r="J512" s="140"/>
      <c r="K512" s="140"/>
      <c r="L512" s="140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  <c r="Z512" s="114"/>
      <c r="AA512" s="114"/>
      <c r="AB512" s="114"/>
    </row>
    <row r="513" spans="1:28" ht="15.75" customHeight="1" x14ac:dyDescent="0.25">
      <c r="A513" s="114"/>
      <c r="B513" s="114"/>
      <c r="C513" s="114"/>
      <c r="D513" s="114"/>
      <c r="E513" s="114"/>
      <c r="F513" s="114"/>
      <c r="G513" s="74"/>
      <c r="H513" s="276"/>
      <c r="I513" s="140"/>
      <c r="J513" s="140"/>
      <c r="K513" s="140"/>
      <c r="L513" s="140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  <c r="Z513" s="114"/>
      <c r="AA513" s="114"/>
      <c r="AB513" s="114"/>
    </row>
    <row r="514" spans="1:28" ht="15.75" customHeight="1" x14ac:dyDescent="0.25">
      <c r="A514" s="114"/>
      <c r="B514" s="114"/>
      <c r="C514" s="114"/>
      <c r="D514" s="114"/>
      <c r="E514" s="114"/>
      <c r="F514" s="114"/>
      <c r="G514" s="74"/>
      <c r="H514" s="276"/>
      <c r="I514" s="140"/>
      <c r="J514" s="140"/>
      <c r="K514" s="140"/>
      <c r="L514" s="140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  <c r="Z514" s="114"/>
      <c r="AA514" s="114"/>
      <c r="AB514" s="114"/>
    </row>
    <row r="515" spans="1:28" ht="15.75" customHeight="1" x14ac:dyDescent="0.25">
      <c r="A515" s="114"/>
      <c r="B515" s="114"/>
      <c r="C515" s="114"/>
      <c r="D515" s="114"/>
      <c r="E515" s="114"/>
      <c r="F515" s="114"/>
      <c r="G515" s="74"/>
      <c r="H515" s="276"/>
      <c r="I515" s="140"/>
      <c r="J515" s="140"/>
      <c r="K515" s="140"/>
      <c r="L515" s="140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  <c r="Z515" s="114"/>
      <c r="AA515" s="114"/>
      <c r="AB515" s="114"/>
    </row>
    <row r="516" spans="1:28" ht="15.75" customHeight="1" x14ac:dyDescent="0.25">
      <c r="A516" s="114"/>
      <c r="B516" s="114"/>
      <c r="C516" s="114"/>
      <c r="D516" s="114"/>
      <c r="E516" s="114"/>
      <c r="F516" s="114"/>
      <c r="G516" s="74"/>
      <c r="H516" s="276"/>
      <c r="I516" s="140"/>
      <c r="J516" s="140"/>
      <c r="K516" s="140"/>
      <c r="L516" s="140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  <c r="Z516" s="114"/>
      <c r="AA516" s="114"/>
      <c r="AB516" s="114"/>
    </row>
    <row r="517" spans="1:28" ht="15.75" customHeight="1" x14ac:dyDescent="0.25">
      <c r="A517" s="114"/>
      <c r="B517" s="114"/>
      <c r="C517" s="114"/>
      <c r="D517" s="114"/>
      <c r="E517" s="114"/>
      <c r="F517" s="114"/>
      <c r="G517" s="74"/>
      <c r="H517" s="276"/>
      <c r="I517" s="140"/>
      <c r="J517" s="140"/>
      <c r="K517" s="140"/>
      <c r="L517" s="140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  <c r="AA517" s="114"/>
      <c r="AB517" s="114"/>
    </row>
    <row r="518" spans="1:28" ht="15.75" customHeight="1" x14ac:dyDescent="0.25">
      <c r="A518" s="114"/>
      <c r="B518" s="114"/>
      <c r="C518" s="114"/>
      <c r="D518" s="114"/>
      <c r="E518" s="114"/>
      <c r="F518" s="114"/>
      <c r="G518" s="74"/>
      <c r="H518" s="276"/>
      <c r="I518" s="140"/>
      <c r="J518" s="140"/>
      <c r="K518" s="140"/>
      <c r="L518" s="140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  <c r="Z518" s="114"/>
      <c r="AA518" s="114"/>
      <c r="AB518" s="114"/>
    </row>
    <row r="519" spans="1:28" ht="15.75" customHeight="1" x14ac:dyDescent="0.25">
      <c r="A519" s="114"/>
      <c r="B519" s="114"/>
      <c r="C519" s="114"/>
      <c r="D519" s="114"/>
      <c r="E519" s="114"/>
      <c r="F519" s="114"/>
      <c r="G519" s="74"/>
      <c r="H519" s="276"/>
      <c r="I519" s="140"/>
      <c r="J519" s="140"/>
      <c r="K519" s="140"/>
      <c r="L519" s="140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  <c r="Z519" s="114"/>
      <c r="AA519" s="114"/>
      <c r="AB519" s="114"/>
    </row>
    <row r="520" spans="1:28" ht="15.75" customHeight="1" x14ac:dyDescent="0.25">
      <c r="A520" s="114"/>
      <c r="B520" s="114"/>
      <c r="C520" s="114"/>
      <c r="D520" s="114"/>
      <c r="E520" s="114"/>
      <c r="F520" s="114"/>
      <c r="G520" s="74"/>
      <c r="H520" s="276"/>
      <c r="I520" s="140"/>
      <c r="J520" s="140"/>
      <c r="K520" s="140"/>
      <c r="L520" s="140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  <c r="X520" s="114"/>
      <c r="Y520" s="114"/>
      <c r="Z520" s="114"/>
      <c r="AA520" s="114"/>
      <c r="AB520" s="114"/>
    </row>
    <row r="521" spans="1:28" ht="15.75" customHeight="1" x14ac:dyDescent="0.25">
      <c r="A521" s="114"/>
      <c r="B521" s="114"/>
      <c r="C521" s="114"/>
      <c r="D521" s="114"/>
      <c r="E521" s="114"/>
      <c r="F521" s="114"/>
      <c r="G521" s="74"/>
      <c r="H521" s="276"/>
      <c r="I521" s="140"/>
      <c r="J521" s="140"/>
      <c r="K521" s="140"/>
      <c r="L521" s="140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  <c r="X521" s="114"/>
      <c r="Y521" s="114"/>
      <c r="Z521" s="114"/>
      <c r="AA521" s="114"/>
      <c r="AB521" s="114"/>
    </row>
    <row r="522" spans="1:28" ht="15.75" customHeight="1" x14ac:dyDescent="0.25">
      <c r="A522" s="114"/>
      <c r="B522" s="114"/>
      <c r="C522" s="114"/>
      <c r="D522" s="114"/>
      <c r="E522" s="114"/>
      <c r="F522" s="114"/>
      <c r="G522" s="74"/>
      <c r="H522" s="276"/>
      <c r="I522" s="140"/>
      <c r="J522" s="140"/>
      <c r="K522" s="140"/>
      <c r="L522" s="140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  <c r="Z522" s="114"/>
      <c r="AA522" s="114"/>
      <c r="AB522" s="114"/>
    </row>
    <row r="523" spans="1:28" ht="15.75" customHeight="1" x14ac:dyDescent="0.25">
      <c r="A523" s="114"/>
      <c r="B523" s="114"/>
      <c r="C523" s="114"/>
      <c r="D523" s="114"/>
      <c r="E523" s="114"/>
      <c r="F523" s="114"/>
      <c r="G523" s="74"/>
      <c r="H523" s="276"/>
      <c r="I523" s="140"/>
      <c r="J523" s="140"/>
      <c r="K523" s="140"/>
      <c r="L523" s="140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  <c r="X523" s="114"/>
      <c r="Y523" s="114"/>
      <c r="Z523" s="114"/>
      <c r="AA523" s="114"/>
      <c r="AB523" s="114"/>
    </row>
    <row r="524" spans="1:28" ht="15.75" customHeight="1" x14ac:dyDescent="0.25">
      <c r="A524" s="114"/>
      <c r="B524" s="114"/>
      <c r="C524" s="114"/>
      <c r="D524" s="114"/>
      <c r="E524" s="114"/>
      <c r="F524" s="114"/>
      <c r="G524" s="74"/>
      <c r="H524" s="276"/>
      <c r="I524" s="140"/>
      <c r="J524" s="140"/>
      <c r="K524" s="140"/>
      <c r="L524" s="140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  <c r="Z524" s="114"/>
      <c r="AA524" s="114"/>
      <c r="AB524" s="114"/>
    </row>
    <row r="525" spans="1:28" ht="15.75" customHeight="1" x14ac:dyDescent="0.25">
      <c r="A525" s="114"/>
      <c r="B525" s="114"/>
      <c r="C525" s="114"/>
      <c r="D525" s="114"/>
      <c r="E525" s="114"/>
      <c r="F525" s="114"/>
      <c r="G525" s="74"/>
      <c r="H525" s="276"/>
      <c r="I525" s="140"/>
      <c r="J525" s="140"/>
      <c r="K525" s="140"/>
      <c r="L525" s="140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  <c r="X525" s="114"/>
      <c r="Y525" s="114"/>
      <c r="Z525" s="114"/>
      <c r="AA525" s="114"/>
      <c r="AB525" s="114"/>
    </row>
    <row r="526" spans="1:28" ht="15.75" customHeight="1" x14ac:dyDescent="0.25">
      <c r="A526" s="114"/>
      <c r="B526" s="114"/>
      <c r="C526" s="114"/>
      <c r="D526" s="114"/>
      <c r="E526" s="114"/>
      <c r="F526" s="114"/>
      <c r="G526" s="74"/>
      <c r="H526" s="276"/>
      <c r="I526" s="140"/>
      <c r="J526" s="140"/>
      <c r="K526" s="140"/>
      <c r="L526" s="140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  <c r="Z526" s="114"/>
      <c r="AA526" s="114"/>
      <c r="AB526" s="114"/>
    </row>
    <row r="527" spans="1:28" ht="15.75" customHeight="1" x14ac:dyDescent="0.25">
      <c r="A527" s="114"/>
      <c r="B527" s="114"/>
      <c r="C527" s="114"/>
      <c r="D527" s="114"/>
      <c r="E527" s="114"/>
      <c r="F527" s="114"/>
      <c r="G527" s="74"/>
      <c r="H527" s="276"/>
      <c r="I527" s="140"/>
      <c r="J527" s="140"/>
      <c r="K527" s="140"/>
      <c r="L527" s="140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  <c r="AA527" s="114"/>
      <c r="AB527" s="114"/>
    </row>
    <row r="528" spans="1:28" ht="15.75" customHeight="1" x14ac:dyDescent="0.25">
      <c r="A528" s="114"/>
      <c r="B528" s="114"/>
      <c r="C528" s="114"/>
      <c r="D528" s="114"/>
      <c r="E528" s="114"/>
      <c r="F528" s="114"/>
      <c r="G528" s="74"/>
      <c r="H528" s="276"/>
      <c r="I528" s="140"/>
      <c r="J528" s="140"/>
      <c r="K528" s="140"/>
      <c r="L528" s="140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  <c r="AA528" s="114"/>
      <c r="AB528" s="114"/>
    </row>
    <row r="529" spans="1:28" ht="15.75" customHeight="1" x14ac:dyDescent="0.25">
      <c r="A529" s="114"/>
      <c r="B529" s="114"/>
      <c r="C529" s="114"/>
      <c r="D529" s="114"/>
      <c r="E529" s="114"/>
      <c r="F529" s="114"/>
      <c r="G529" s="74"/>
      <c r="H529" s="276"/>
      <c r="I529" s="140"/>
      <c r="J529" s="140"/>
      <c r="K529" s="140"/>
      <c r="L529" s="140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  <c r="Z529" s="114"/>
      <c r="AA529" s="114"/>
      <c r="AB529" s="114"/>
    </row>
    <row r="530" spans="1:28" ht="15.75" customHeight="1" x14ac:dyDescent="0.25">
      <c r="A530" s="114"/>
      <c r="B530" s="114"/>
      <c r="C530" s="114"/>
      <c r="D530" s="114"/>
      <c r="E530" s="114"/>
      <c r="F530" s="114"/>
      <c r="G530" s="74"/>
      <c r="H530" s="276"/>
      <c r="I530" s="140"/>
      <c r="J530" s="140"/>
      <c r="K530" s="140"/>
      <c r="L530" s="140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  <c r="AA530" s="114"/>
      <c r="AB530" s="114"/>
    </row>
    <row r="531" spans="1:28" ht="15.75" customHeight="1" x14ac:dyDescent="0.25">
      <c r="A531" s="114"/>
      <c r="B531" s="114"/>
      <c r="C531" s="114"/>
      <c r="D531" s="114"/>
      <c r="E531" s="114"/>
      <c r="F531" s="114"/>
      <c r="G531" s="74"/>
      <c r="H531" s="276"/>
      <c r="I531" s="140"/>
      <c r="J531" s="140"/>
      <c r="K531" s="140"/>
      <c r="L531" s="140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  <c r="Z531" s="114"/>
      <c r="AA531" s="114"/>
      <c r="AB531" s="114"/>
    </row>
    <row r="532" spans="1:28" ht="15.75" customHeight="1" x14ac:dyDescent="0.25">
      <c r="A532" s="114"/>
      <c r="B532" s="114"/>
      <c r="C532" s="114"/>
      <c r="D532" s="114"/>
      <c r="E532" s="114"/>
      <c r="F532" s="114"/>
      <c r="G532" s="74"/>
      <c r="H532" s="276"/>
      <c r="I532" s="140"/>
      <c r="J532" s="140"/>
      <c r="K532" s="140"/>
      <c r="L532" s="140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  <c r="Z532" s="114"/>
      <c r="AA532" s="114"/>
      <c r="AB532" s="114"/>
    </row>
    <row r="533" spans="1:28" ht="15.75" customHeight="1" x14ac:dyDescent="0.25">
      <c r="A533" s="114"/>
      <c r="B533" s="114"/>
      <c r="C533" s="114"/>
      <c r="D533" s="114"/>
      <c r="E533" s="114"/>
      <c r="F533" s="114"/>
      <c r="G533" s="74"/>
      <c r="H533" s="276"/>
      <c r="I533" s="140"/>
      <c r="J533" s="140"/>
      <c r="K533" s="140"/>
      <c r="L533" s="140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  <c r="AA533" s="114"/>
      <c r="AB533" s="114"/>
    </row>
    <row r="534" spans="1:28" ht="15.75" customHeight="1" x14ac:dyDescent="0.25">
      <c r="A534" s="114"/>
      <c r="B534" s="114"/>
      <c r="C534" s="114"/>
      <c r="D534" s="114"/>
      <c r="E534" s="114"/>
      <c r="F534" s="114"/>
      <c r="G534" s="74"/>
      <c r="H534" s="276"/>
      <c r="I534" s="140"/>
      <c r="J534" s="140"/>
      <c r="K534" s="140"/>
      <c r="L534" s="140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  <c r="X534" s="114"/>
      <c r="Y534" s="114"/>
      <c r="Z534" s="114"/>
      <c r="AA534" s="114"/>
      <c r="AB534" s="114"/>
    </row>
    <row r="535" spans="1:28" ht="15.75" customHeight="1" x14ac:dyDescent="0.25">
      <c r="A535" s="114"/>
      <c r="B535" s="114"/>
      <c r="C535" s="114"/>
      <c r="D535" s="114"/>
      <c r="E535" s="114"/>
      <c r="F535" s="114"/>
      <c r="G535" s="74"/>
      <c r="H535" s="276"/>
      <c r="I535" s="140"/>
      <c r="J535" s="140"/>
      <c r="K535" s="140"/>
      <c r="L535" s="140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  <c r="Z535" s="114"/>
      <c r="AA535" s="114"/>
      <c r="AB535" s="114"/>
    </row>
    <row r="536" spans="1:28" ht="15.75" customHeight="1" x14ac:dyDescent="0.25">
      <c r="A536" s="114"/>
      <c r="B536" s="114"/>
      <c r="C536" s="114"/>
      <c r="D536" s="114"/>
      <c r="E536" s="114"/>
      <c r="F536" s="114"/>
      <c r="G536" s="74"/>
      <c r="H536" s="276"/>
      <c r="I536" s="140"/>
      <c r="J536" s="140"/>
      <c r="K536" s="140"/>
      <c r="L536" s="140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  <c r="Z536" s="114"/>
      <c r="AA536" s="114"/>
      <c r="AB536" s="114"/>
    </row>
    <row r="537" spans="1:28" ht="15.75" customHeight="1" x14ac:dyDescent="0.25">
      <c r="A537" s="114"/>
      <c r="B537" s="114"/>
      <c r="C537" s="114"/>
      <c r="D537" s="114"/>
      <c r="E537" s="114"/>
      <c r="F537" s="114"/>
      <c r="G537" s="74"/>
      <c r="H537" s="276"/>
      <c r="I537" s="140"/>
      <c r="J537" s="140"/>
      <c r="K537" s="140"/>
      <c r="L537" s="140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  <c r="X537" s="114"/>
      <c r="Y537" s="114"/>
      <c r="Z537" s="114"/>
      <c r="AA537" s="114"/>
      <c r="AB537" s="114"/>
    </row>
    <row r="538" spans="1:28" ht="15.75" customHeight="1" x14ac:dyDescent="0.25">
      <c r="A538" s="114"/>
      <c r="B538" s="114"/>
      <c r="C538" s="114"/>
      <c r="D538" s="114"/>
      <c r="E538" s="114"/>
      <c r="F538" s="114"/>
      <c r="G538" s="74"/>
      <c r="H538" s="276"/>
      <c r="I538" s="140"/>
      <c r="J538" s="140"/>
      <c r="K538" s="140"/>
      <c r="L538" s="140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  <c r="Z538" s="114"/>
      <c r="AA538" s="114"/>
      <c r="AB538" s="114"/>
    </row>
    <row r="539" spans="1:28" ht="15.75" customHeight="1" x14ac:dyDescent="0.25">
      <c r="A539" s="114"/>
      <c r="B539" s="114"/>
      <c r="C539" s="114"/>
      <c r="D539" s="114"/>
      <c r="E539" s="114"/>
      <c r="F539" s="114"/>
      <c r="G539" s="74"/>
      <c r="H539" s="276"/>
      <c r="I539" s="140"/>
      <c r="J539" s="140"/>
      <c r="K539" s="140"/>
      <c r="L539" s="140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  <c r="Z539" s="114"/>
      <c r="AA539" s="114"/>
      <c r="AB539" s="114"/>
    </row>
    <row r="540" spans="1:28" ht="15.75" customHeight="1" x14ac:dyDescent="0.25">
      <c r="A540" s="114"/>
      <c r="B540" s="114"/>
      <c r="C540" s="114"/>
      <c r="D540" s="114"/>
      <c r="E540" s="114"/>
      <c r="F540" s="114"/>
      <c r="G540" s="74"/>
      <c r="H540" s="276"/>
      <c r="I540" s="140"/>
      <c r="J540" s="140"/>
      <c r="K540" s="140"/>
      <c r="L540" s="140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  <c r="Z540" s="114"/>
      <c r="AA540" s="114"/>
      <c r="AB540" s="114"/>
    </row>
    <row r="541" spans="1:28" ht="15.75" customHeight="1" x14ac:dyDescent="0.25">
      <c r="A541" s="114"/>
      <c r="B541" s="114"/>
      <c r="C541" s="114"/>
      <c r="D541" s="114"/>
      <c r="E541" s="114"/>
      <c r="F541" s="114"/>
      <c r="G541" s="74"/>
      <c r="H541" s="276"/>
      <c r="I541" s="140"/>
      <c r="J541" s="140"/>
      <c r="K541" s="140"/>
      <c r="L541" s="140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  <c r="Z541" s="114"/>
      <c r="AA541" s="114"/>
      <c r="AB541" s="114"/>
    </row>
    <row r="542" spans="1:28" ht="15.75" customHeight="1" x14ac:dyDescent="0.25">
      <c r="A542" s="114"/>
      <c r="B542" s="114"/>
      <c r="C542" s="114"/>
      <c r="D542" s="114"/>
      <c r="E542" s="114"/>
      <c r="F542" s="114"/>
      <c r="G542" s="74"/>
      <c r="H542" s="276"/>
      <c r="I542" s="140"/>
      <c r="J542" s="140"/>
      <c r="K542" s="140"/>
      <c r="L542" s="140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  <c r="Z542" s="114"/>
      <c r="AA542" s="114"/>
      <c r="AB542" s="114"/>
    </row>
    <row r="543" spans="1:28" ht="15.75" customHeight="1" x14ac:dyDescent="0.25">
      <c r="A543" s="114"/>
      <c r="B543" s="114"/>
      <c r="C543" s="114"/>
      <c r="D543" s="114"/>
      <c r="E543" s="114"/>
      <c r="F543" s="114"/>
      <c r="G543" s="74"/>
      <c r="H543" s="276"/>
      <c r="I543" s="140"/>
      <c r="J543" s="140"/>
      <c r="K543" s="140"/>
      <c r="L543" s="140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  <c r="X543" s="114"/>
      <c r="Y543" s="114"/>
      <c r="Z543" s="114"/>
      <c r="AA543" s="114"/>
      <c r="AB543" s="114"/>
    </row>
    <row r="544" spans="1:28" ht="15.75" customHeight="1" x14ac:dyDescent="0.25">
      <c r="A544" s="114"/>
      <c r="B544" s="114"/>
      <c r="C544" s="114"/>
      <c r="D544" s="114"/>
      <c r="E544" s="114"/>
      <c r="F544" s="114"/>
      <c r="G544" s="74"/>
      <c r="H544" s="276"/>
      <c r="I544" s="140"/>
      <c r="J544" s="140"/>
      <c r="K544" s="140"/>
      <c r="L544" s="140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  <c r="X544" s="114"/>
      <c r="Y544" s="114"/>
      <c r="Z544" s="114"/>
      <c r="AA544" s="114"/>
      <c r="AB544" s="114"/>
    </row>
    <row r="545" spans="1:28" ht="15.75" customHeight="1" x14ac:dyDescent="0.25">
      <c r="A545" s="114"/>
      <c r="B545" s="114"/>
      <c r="C545" s="114"/>
      <c r="D545" s="114"/>
      <c r="E545" s="114"/>
      <c r="F545" s="114"/>
      <c r="G545" s="74"/>
      <c r="H545" s="276"/>
      <c r="I545" s="140"/>
      <c r="J545" s="140"/>
      <c r="K545" s="140"/>
      <c r="L545" s="140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  <c r="AA545" s="114"/>
      <c r="AB545" s="114"/>
    </row>
    <row r="546" spans="1:28" ht="15.75" customHeight="1" x14ac:dyDescent="0.25">
      <c r="A546" s="114"/>
      <c r="B546" s="114"/>
      <c r="C546" s="114"/>
      <c r="D546" s="114"/>
      <c r="E546" s="114"/>
      <c r="F546" s="114"/>
      <c r="G546" s="74"/>
      <c r="H546" s="276"/>
      <c r="I546" s="140"/>
      <c r="J546" s="140"/>
      <c r="K546" s="140"/>
      <c r="L546" s="140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  <c r="X546" s="114"/>
      <c r="Y546" s="114"/>
      <c r="Z546" s="114"/>
      <c r="AA546" s="114"/>
      <c r="AB546" s="114"/>
    </row>
    <row r="547" spans="1:28" ht="15.75" customHeight="1" x14ac:dyDescent="0.25">
      <c r="A547" s="114"/>
      <c r="B547" s="114"/>
      <c r="C547" s="114"/>
      <c r="D547" s="114"/>
      <c r="E547" s="114"/>
      <c r="F547" s="114"/>
      <c r="G547" s="74"/>
      <c r="H547" s="276"/>
      <c r="I547" s="140"/>
      <c r="J547" s="140"/>
      <c r="K547" s="140"/>
      <c r="L547" s="140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  <c r="X547" s="114"/>
      <c r="Y547" s="114"/>
      <c r="Z547" s="114"/>
      <c r="AA547" s="114"/>
      <c r="AB547" s="114"/>
    </row>
    <row r="548" spans="1:28" ht="15.75" customHeight="1" x14ac:dyDescent="0.25">
      <c r="A548" s="114"/>
      <c r="B548" s="114"/>
      <c r="C548" s="114"/>
      <c r="D548" s="114"/>
      <c r="E548" s="114"/>
      <c r="F548" s="114"/>
      <c r="G548" s="74"/>
      <c r="H548" s="276"/>
      <c r="I548" s="140"/>
      <c r="J548" s="140"/>
      <c r="K548" s="140"/>
      <c r="L548" s="140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  <c r="X548" s="114"/>
      <c r="Y548" s="114"/>
      <c r="Z548" s="114"/>
      <c r="AA548" s="114"/>
      <c r="AB548" s="114"/>
    </row>
    <row r="549" spans="1:28" ht="15.75" customHeight="1" x14ac:dyDescent="0.25">
      <c r="A549" s="114"/>
      <c r="B549" s="114"/>
      <c r="C549" s="114"/>
      <c r="D549" s="114"/>
      <c r="E549" s="114"/>
      <c r="F549" s="114"/>
      <c r="G549" s="74"/>
      <c r="H549" s="276"/>
      <c r="I549" s="140"/>
      <c r="J549" s="140"/>
      <c r="K549" s="140"/>
      <c r="L549" s="140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  <c r="Z549" s="114"/>
      <c r="AA549" s="114"/>
      <c r="AB549" s="114"/>
    </row>
    <row r="550" spans="1:28" ht="15.75" customHeight="1" x14ac:dyDescent="0.25">
      <c r="A550" s="114"/>
      <c r="B550" s="114"/>
      <c r="C550" s="114"/>
      <c r="D550" s="114"/>
      <c r="E550" s="114"/>
      <c r="F550" s="114"/>
      <c r="G550" s="74"/>
      <c r="H550" s="276"/>
      <c r="I550" s="140"/>
      <c r="J550" s="140"/>
      <c r="K550" s="140"/>
      <c r="L550" s="140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  <c r="X550" s="114"/>
      <c r="Y550" s="114"/>
      <c r="Z550" s="114"/>
      <c r="AA550" s="114"/>
      <c r="AB550" s="114"/>
    </row>
    <row r="551" spans="1:28" ht="15.75" customHeight="1" x14ac:dyDescent="0.25">
      <c r="A551" s="114"/>
      <c r="B551" s="114"/>
      <c r="C551" s="114"/>
      <c r="D551" s="114"/>
      <c r="E551" s="114"/>
      <c r="F551" s="114"/>
      <c r="G551" s="74"/>
      <c r="H551" s="276"/>
      <c r="I551" s="140"/>
      <c r="J551" s="140"/>
      <c r="K551" s="140"/>
      <c r="L551" s="140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  <c r="Z551" s="114"/>
      <c r="AA551" s="114"/>
      <c r="AB551" s="114"/>
    </row>
    <row r="552" spans="1:28" ht="15.75" customHeight="1" x14ac:dyDescent="0.25">
      <c r="A552" s="114"/>
      <c r="B552" s="114"/>
      <c r="C552" s="114"/>
      <c r="D552" s="114"/>
      <c r="E552" s="114"/>
      <c r="F552" s="114"/>
      <c r="G552" s="74"/>
      <c r="H552" s="276"/>
      <c r="I552" s="140"/>
      <c r="J552" s="140"/>
      <c r="K552" s="140"/>
      <c r="L552" s="140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  <c r="Z552" s="114"/>
      <c r="AA552" s="114"/>
      <c r="AB552" s="114"/>
    </row>
    <row r="553" spans="1:28" ht="15.75" customHeight="1" x14ac:dyDescent="0.25">
      <c r="A553" s="114"/>
      <c r="B553" s="114"/>
      <c r="C553" s="114"/>
      <c r="D553" s="114"/>
      <c r="E553" s="114"/>
      <c r="F553" s="114"/>
      <c r="G553" s="74"/>
      <c r="H553" s="276"/>
      <c r="I553" s="140"/>
      <c r="J553" s="140"/>
      <c r="K553" s="140"/>
      <c r="L553" s="140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  <c r="X553" s="114"/>
      <c r="Y553" s="114"/>
      <c r="Z553" s="114"/>
      <c r="AA553" s="114"/>
      <c r="AB553" s="114"/>
    </row>
    <row r="554" spans="1:28" ht="15.75" customHeight="1" x14ac:dyDescent="0.25">
      <c r="A554" s="114"/>
      <c r="B554" s="114"/>
      <c r="C554" s="114"/>
      <c r="D554" s="114"/>
      <c r="E554" s="114"/>
      <c r="F554" s="114"/>
      <c r="G554" s="74"/>
      <c r="H554" s="276"/>
      <c r="I554" s="140"/>
      <c r="J554" s="140"/>
      <c r="K554" s="140"/>
      <c r="L554" s="140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  <c r="Z554" s="114"/>
      <c r="AA554" s="114"/>
      <c r="AB554" s="114"/>
    </row>
    <row r="555" spans="1:28" ht="15.75" customHeight="1" x14ac:dyDescent="0.25">
      <c r="A555" s="114"/>
      <c r="B555" s="114"/>
      <c r="C555" s="114"/>
      <c r="D555" s="114"/>
      <c r="E555" s="114"/>
      <c r="F555" s="114"/>
      <c r="G555" s="74"/>
      <c r="H555" s="276"/>
      <c r="I555" s="140"/>
      <c r="J555" s="140"/>
      <c r="K555" s="140"/>
      <c r="L555" s="140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  <c r="X555" s="114"/>
      <c r="Y555" s="114"/>
      <c r="Z555" s="114"/>
      <c r="AA555" s="114"/>
      <c r="AB555" s="114"/>
    </row>
    <row r="556" spans="1:28" ht="15.75" customHeight="1" x14ac:dyDescent="0.25">
      <c r="A556" s="114"/>
      <c r="B556" s="114"/>
      <c r="C556" s="114"/>
      <c r="D556" s="114"/>
      <c r="E556" s="114"/>
      <c r="F556" s="114"/>
      <c r="G556" s="74"/>
      <c r="H556" s="276"/>
      <c r="I556" s="140"/>
      <c r="J556" s="140"/>
      <c r="K556" s="140"/>
      <c r="L556" s="140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  <c r="AA556" s="114"/>
      <c r="AB556" s="114"/>
    </row>
    <row r="557" spans="1:28" ht="15.75" customHeight="1" x14ac:dyDescent="0.25">
      <c r="A557" s="114"/>
      <c r="B557" s="114"/>
      <c r="C557" s="114"/>
      <c r="D557" s="114"/>
      <c r="E557" s="114"/>
      <c r="F557" s="114"/>
      <c r="G557" s="74"/>
      <c r="H557" s="276"/>
      <c r="I557" s="140"/>
      <c r="J557" s="140"/>
      <c r="K557" s="140"/>
      <c r="L557" s="140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  <c r="X557" s="114"/>
      <c r="Y557" s="114"/>
      <c r="Z557" s="114"/>
      <c r="AA557" s="114"/>
      <c r="AB557" s="114"/>
    </row>
    <row r="558" spans="1:28" ht="15.75" customHeight="1" x14ac:dyDescent="0.25">
      <c r="A558" s="114"/>
      <c r="B558" s="114"/>
      <c r="C558" s="114"/>
      <c r="D558" s="114"/>
      <c r="E558" s="114"/>
      <c r="F558" s="114"/>
      <c r="G558" s="74"/>
      <c r="H558" s="276"/>
      <c r="I558" s="140"/>
      <c r="J558" s="140"/>
      <c r="K558" s="140"/>
      <c r="L558" s="140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  <c r="X558" s="114"/>
      <c r="Y558" s="114"/>
      <c r="Z558" s="114"/>
      <c r="AA558" s="114"/>
      <c r="AB558" s="114"/>
    </row>
    <row r="559" spans="1:28" ht="15.75" customHeight="1" x14ac:dyDescent="0.25">
      <c r="A559" s="114"/>
      <c r="B559" s="114"/>
      <c r="C559" s="114"/>
      <c r="D559" s="114"/>
      <c r="E559" s="114"/>
      <c r="F559" s="114"/>
      <c r="G559" s="74"/>
      <c r="H559" s="276"/>
      <c r="I559" s="140"/>
      <c r="J559" s="140"/>
      <c r="K559" s="140"/>
      <c r="L559" s="140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  <c r="Z559" s="114"/>
      <c r="AA559" s="114"/>
      <c r="AB559" s="114"/>
    </row>
    <row r="560" spans="1:28" ht="15.75" customHeight="1" x14ac:dyDescent="0.25">
      <c r="A560" s="114"/>
      <c r="B560" s="114"/>
      <c r="C560" s="114"/>
      <c r="D560" s="114"/>
      <c r="E560" s="114"/>
      <c r="F560" s="114"/>
      <c r="G560" s="74"/>
      <c r="H560" s="276"/>
      <c r="I560" s="140"/>
      <c r="J560" s="140"/>
      <c r="K560" s="140"/>
      <c r="L560" s="140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  <c r="AA560" s="114"/>
      <c r="AB560" s="114"/>
    </row>
    <row r="561" spans="1:28" ht="15.75" customHeight="1" x14ac:dyDescent="0.25">
      <c r="A561" s="114"/>
      <c r="B561" s="114"/>
      <c r="C561" s="114"/>
      <c r="D561" s="114"/>
      <c r="E561" s="114"/>
      <c r="F561" s="114"/>
      <c r="G561" s="74"/>
      <c r="H561" s="276"/>
      <c r="I561" s="140"/>
      <c r="J561" s="140"/>
      <c r="K561" s="140"/>
      <c r="L561" s="140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4"/>
      <c r="Z561" s="114"/>
      <c r="AA561" s="114"/>
      <c r="AB561" s="114"/>
    </row>
    <row r="562" spans="1:28" ht="15.75" customHeight="1" x14ac:dyDescent="0.25">
      <c r="A562" s="114"/>
      <c r="B562" s="114"/>
      <c r="C562" s="114"/>
      <c r="D562" s="114"/>
      <c r="E562" s="114"/>
      <c r="F562" s="114"/>
      <c r="G562" s="74"/>
      <c r="H562" s="276"/>
      <c r="I562" s="140"/>
      <c r="J562" s="140"/>
      <c r="K562" s="140"/>
      <c r="L562" s="140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  <c r="Z562" s="114"/>
      <c r="AA562" s="114"/>
      <c r="AB562" s="114"/>
    </row>
    <row r="563" spans="1:28" ht="15.75" customHeight="1" x14ac:dyDescent="0.25">
      <c r="A563" s="114"/>
      <c r="B563" s="114"/>
      <c r="C563" s="114"/>
      <c r="D563" s="114"/>
      <c r="E563" s="114"/>
      <c r="F563" s="114"/>
      <c r="G563" s="74"/>
      <c r="H563" s="276"/>
      <c r="I563" s="140"/>
      <c r="J563" s="140"/>
      <c r="K563" s="140"/>
      <c r="L563" s="140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  <c r="X563" s="114"/>
      <c r="Y563" s="114"/>
      <c r="Z563" s="114"/>
      <c r="AA563" s="114"/>
      <c r="AB563" s="114"/>
    </row>
    <row r="564" spans="1:28" ht="15.75" customHeight="1" x14ac:dyDescent="0.25">
      <c r="A564" s="114"/>
      <c r="B564" s="114"/>
      <c r="C564" s="114"/>
      <c r="D564" s="114"/>
      <c r="E564" s="114"/>
      <c r="F564" s="114"/>
      <c r="G564" s="74"/>
      <c r="H564" s="276"/>
      <c r="I564" s="140"/>
      <c r="J564" s="140"/>
      <c r="K564" s="140"/>
      <c r="L564" s="140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  <c r="Z564" s="114"/>
      <c r="AA564" s="114"/>
      <c r="AB564" s="114"/>
    </row>
    <row r="565" spans="1:28" ht="15.75" customHeight="1" x14ac:dyDescent="0.25">
      <c r="A565" s="114"/>
      <c r="B565" s="114"/>
      <c r="C565" s="114"/>
      <c r="D565" s="114"/>
      <c r="E565" s="114"/>
      <c r="F565" s="114"/>
      <c r="G565" s="74"/>
      <c r="H565" s="276"/>
      <c r="I565" s="140"/>
      <c r="J565" s="140"/>
      <c r="K565" s="140"/>
      <c r="L565" s="140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  <c r="Z565" s="114"/>
      <c r="AA565" s="114"/>
      <c r="AB565" s="114"/>
    </row>
    <row r="566" spans="1:28" ht="15.75" customHeight="1" x14ac:dyDescent="0.25">
      <c r="A566" s="114"/>
      <c r="B566" s="114"/>
      <c r="C566" s="114"/>
      <c r="D566" s="114"/>
      <c r="E566" s="114"/>
      <c r="F566" s="114"/>
      <c r="G566" s="74"/>
      <c r="H566" s="276"/>
      <c r="I566" s="140"/>
      <c r="J566" s="140"/>
      <c r="K566" s="140"/>
      <c r="L566" s="140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  <c r="Z566" s="114"/>
      <c r="AA566" s="114"/>
      <c r="AB566" s="114"/>
    </row>
    <row r="567" spans="1:28" ht="15.75" customHeight="1" x14ac:dyDescent="0.25">
      <c r="A567" s="114"/>
      <c r="B567" s="114"/>
      <c r="C567" s="114"/>
      <c r="D567" s="114"/>
      <c r="E567" s="114"/>
      <c r="F567" s="114"/>
      <c r="G567" s="74"/>
      <c r="H567" s="276"/>
      <c r="I567" s="140"/>
      <c r="J567" s="140"/>
      <c r="K567" s="140"/>
      <c r="L567" s="140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  <c r="Z567" s="114"/>
      <c r="AA567" s="114"/>
      <c r="AB567" s="114"/>
    </row>
    <row r="568" spans="1:28" ht="15.75" customHeight="1" x14ac:dyDescent="0.25">
      <c r="A568" s="114"/>
      <c r="B568" s="114"/>
      <c r="C568" s="114"/>
      <c r="D568" s="114"/>
      <c r="E568" s="114"/>
      <c r="F568" s="114"/>
      <c r="G568" s="74"/>
      <c r="H568" s="276"/>
      <c r="I568" s="140"/>
      <c r="J568" s="140"/>
      <c r="K568" s="140"/>
      <c r="L568" s="140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  <c r="Z568" s="114"/>
      <c r="AA568" s="114"/>
      <c r="AB568" s="114"/>
    </row>
    <row r="569" spans="1:28" ht="15.75" customHeight="1" x14ac:dyDescent="0.25">
      <c r="A569" s="114"/>
      <c r="B569" s="114"/>
      <c r="C569" s="114"/>
      <c r="D569" s="114"/>
      <c r="E569" s="114"/>
      <c r="F569" s="114"/>
      <c r="G569" s="74"/>
      <c r="H569" s="276"/>
      <c r="I569" s="140"/>
      <c r="J569" s="140"/>
      <c r="K569" s="140"/>
      <c r="L569" s="140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  <c r="X569" s="114"/>
      <c r="Y569" s="114"/>
      <c r="Z569" s="114"/>
      <c r="AA569" s="114"/>
      <c r="AB569" s="114"/>
    </row>
    <row r="570" spans="1:28" ht="15.75" customHeight="1" x14ac:dyDescent="0.25">
      <c r="A570" s="114"/>
      <c r="B570" s="114"/>
      <c r="C570" s="114"/>
      <c r="D570" s="114"/>
      <c r="E570" s="114"/>
      <c r="F570" s="114"/>
      <c r="G570" s="74"/>
      <c r="H570" s="276"/>
      <c r="I570" s="140"/>
      <c r="J570" s="140"/>
      <c r="K570" s="140"/>
      <c r="L570" s="140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  <c r="Z570" s="114"/>
      <c r="AA570" s="114"/>
      <c r="AB570" s="114"/>
    </row>
    <row r="571" spans="1:28" ht="15.75" customHeight="1" x14ac:dyDescent="0.25">
      <c r="A571" s="114"/>
      <c r="B571" s="114"/>
      <c r="C571" s="114"/>
      <c r="D571" s="114"/>
      <c r="E571" s="114"/>
      <c r="F571" s="114"/>
      <c r="G571" s="74"/>
      <c r="H571" s="276"/>
      <c r="I571" s="140"/>
      <c r="J571" s="140"/>
      <c r="K571" s="140"/>
      <c r="L571" s="140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  <c r="Z571" s="114"/>
      <c r="AA571" s="114"/>
      <c r="AB571" s="114"/>
    </row>
    <row r="572" spans="1:28" ht="15.75" customHeight="1" x14ac:dyDescent="0.25">
      <c r="A572" s="114"/>
      <c r="B572" s="114"/>
      <c r="C572" s="114"/>
      <c r="D572" s="114"/>
      <c r="E572" s="114"/>
      <c r="F572" s="114"/>
      <c r="G572" s="74"/>
      <c r="H572" s="276"/>
      <c r="I572" s="140"/>
      <c r="J572" s="140"/>
      <c r="K572" s="140"/>
      <c r="L572" s="140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  <c r="Z572" s="114"/>
      <c r="AA572" s="114"/>
      <c r="AB572" s="114"/>
    </row>
    <row r="573" spans="1:28" ht="15.75" customHeight="1" x14ac:dyDescent="0.25">
      <c r="A573" s="114"/>
      <c r="B573" s="114"/>
      <c r="C573" s="114"/>
      <c r="D573" s="114"/>
      <c r="E573" s="114"/>
      <c r="F573" s="114"/>
      <c r="G573" s="74"/>
      <c r="H573" s="276"/>
      <c r="I573" s="140"/>
      <c r="J573" s="140"/>
      <c r="K573" s="140"/>
      <c r="L573" s="140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  <c r="Z573" s="114"/>
      <c r="AA573" s="114"/>
      <c r="AB573" s="114"/>
    </row>
    <row r="574" spans="1:28" ht="15.75" customHeight="1" x14ac:dyDescent="0.25">
      <c r="A574" s="114"/>
      <c r="B574" s="114"/>
      <c r="C574" s="114"/>
      <c r="D574" s="114"/>
      <c r="E574" s="114"/>
      <c r="F574" s="114"/>
      <c r="G574" s="74"/>
      <c r="H574" s="276"/>
      <c r="I574" s="140"/>
      <c r="J574" s="140"/>
      <c r="K574" s="140"/>
      <c r="L574" s="140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  <c r="Z574" s="114"/>
      <c r="AA574" s="114"/>
      <c r="AB574" s="114"/>
    </row>
    <row r="575" spans="1:28" ht="15.75" customHeight="1" x14ac:dyDescent="0.25">
      <c r="A575" s="114"/>
      <c r="B575" s="114"/>
      <c r="C575" s="114"/>
      <c r="D575" s="114"/>
      <c r="E575" s="114"/>
      <c r="F575" s="114"/>
      <c r="G575" s="74"/>
      <c r="H575" s="276"/>
      <c r="I575" s="140"/>
      <c r="J575" s="140"/>
      <c r="K575" s="140"/>
      <c r="L575" s="140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  <c r="X575" s="114"/>
      <c r="Y575" s="114"/>
      <c r="Z575" s="114"/>
      <c r="AA575" s="114"/>
      <c r="AB575" s="114"/>
    </row>
    <row r="576" spans="1:28" ht="15.75" customHeight="1" x14ac:dyDescent="0.25">
      <c r="A576" s="114"/>
      <c r="B576" s="114"/>
      <c r="C576" s="114"/>
      <c r="D576" s="114"/>
      <c r="E576" s="114"/>
      <c r="F576" s="114"/>
      <c r="G576" s="74"/>
      <c r="H576" s="276"/>
      <c r="I576" s="140"/>
      <c r="J576" s="140"/>
      <c r="K576" s="140"/>
      <c r="L576" s="140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  <c r="X576" s="114"/>
      <c r="Y576" s="114"/>
      <c r="Z576" s="114"/>
      <c r="AA576" s="114"/>
      <c r="AB576" s="114"/>
    </row>
    <row r="577" spans="1:28" ht="15.75" customHeight="1" x14ac:dyDescent="0.25">
      <c r="A577" s="114"/>
      <c r="B577" s="114"/>
      <c r="C577" s="114"/>
      <c r="D577" s="114"/>
      <c r="E577" s="114"/>
      <c r="F577" s="114"/>
      <c r="G577" s="74"/>
      <c r="H577" s="276"/>
      <c r="I577" s="140"/>
      <c r="J577" s="140"/>
      <c r="K577" s="140"/>
      <c r="L577" s="140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  <c r="Z577" s="114"/>
      <c r="AA577" s="114"/>
      <c r="AB577" s="114"/>
    </row>
    <row r="578" spans="1:28" ht="15.75" customHeight="1" x14ac:dyDescent="0.25">
      <c r="A578" s="114"/>
      <c r="B578" s="114"/>
      <c r="C578" s="114"/>
      <c r="D578" s="114"/>
      <c r="E578" s="114"/>
      <c r="F578" s="114"/>
      <c r="G578" s="74"/>
      <c r="H578" s="276"/>
      <c r="I578" s="140"/>
      <c r="J578" s="140"/>
      <c r="K578" s="140"/>
      <c r="L578" s="140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  <c r="Z578" s="114"/>
      <c r="AA578" s="114"/>
      <c r="AB578" s="114"/>
    </row>
    <row r="579" spans="1:28" ht="15.75" customHeight="1" x14ac:dyDescent="0.25">
      <c r="A579" s="114"/>
      <c r="B579" s="114"/>
      <c r="C579" s="114"/>
      <c r="D579" s="114"/>
      <c r="E579" s="114"/>
      <c r="F579" s="114"/>
      <c r="G579" s="74"/>
      <c r="H579" s="276"/>
      <c r="I579" s="140"/>
      <c r="J579" s="140"/>
      <c r="K579" s="140"/>
      <c r="L579" s="140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  <c r="Z579" s="114"/>
      <c r="AA579" s="114"/>
      <c r="AB579" s="114"/>
    </row>
    <row r="580" spans="1:28" ht="15.75" customHeight="1" x14ac:dyDescent="0.25">
      <c r="A580" s="114"/>
      <c r="B580" s="114"/>
      <c r="C580" s="114"/>
      <c r="D580" s="114"/>
      <c r="E580" s="114"/>
      <c r="F580" s="114"/>
      <c r="G580" s="74"/>
      <c r="H580" s="276"/>
      <c r="I580" s="140"/>
      <c r="J580" s="140"/>
      <c r="K580" s="140"/>
      <c r="L580" s="140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  <c r="Z580" s="114"/>
      <c r="AA580" s="114"/>
      <c r="AB580" s="114"/>
    </row>
    <row r="581" spans="1:28" ht="15.75" customHeight="1" x14ac:dyDescent="0.25">
      <c r="A581" s="114"/>
      <c r="B581" s="114"/>
      <c r="C581" s="114"/>
      <c r="D581" s="114"/>
      <c r="E581" s="114"/>
      <c r="F581" s="114"/>
      <c r="G581" s="74"/>
      <c r="H581" s="276"/>
      <c r="I581" s="140"/>
      <c r="J581" s="140"/>
      <c r="K581" s="140"/>
      <c r="L581" s="140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  <c r="Z581" s="114"/>
      <c r="AA581" s="114"/>
      <c r="AB581" s="114"/>
    </row>
    <row r="582" spans="1:28" ht="15.75" customHeight="1" x14ac:dyDescent="0.25">
      <c r="A582" s="114"/>
      <c r="B582" s="114"/>
      <c r="C582" s="114"/>
      <c r="D582" s="114"/>
      <c r="E582" s="114"/>
      <c r="F582" s="114"/>
      <c r="G582" s="74"/>
      <c r="H582" s="276"/>
      <c r="I582" s="140"/>
      <c r="J582" s="140"/>
      <c r="K582" s="140"/>
      <c r="L582" s="140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  <c r="X582" s="114"/>
      <c r="Y582" s="114"/>
      <c r="Z582" s="114"/>
      <c r="AA582" s="114"/>
      <c r="AB582" s="114"/>
    </row>
    <row r="583" spans="1:28" ht="15.75" customHeight="1" x14ac:dyDescent="0.25">
      <c r="A583" s="114"/>
      <c r="B583" s="114"/>
      <c r="C583" s="114"/>
      <c r="D583" s="114"/>
      <c r="E583" s="114"/>
      <c r="F583" s="114"/>
      <c r="G583" s="74"/>
      <c r="H583" s="276"/>
      <c r="I583" s="140"/>
      <c r="J583" s="140"/>
      <c r="K583" s="140"/>
      <c r="L583" s="140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  <c r="X583" s="114"/>
      <c r="Y583" s="114"/>
      <c r="Z583" s="114"/>
      <c r="AA583" s="114"/>
      <c r="AB583" s="114"/>
    </row>
    <row r="584" spans="1:28" ht="15.75" customHeight="1" x14ac:dyDescent="0.25">
      <c r="A584" s="114"/>
      <c r="B584" s="114"/>
      <c r="C584" s="114"/>
      <c r="D584" s="114"/>
      <c r="E584" s="114"/>
      <c r="F584" s="114"/>
      <c r="G584" s="74"/>
      <c r="H584" s="276"/>
      <c r="I584" s="140"/>
      <c r="J584" s="140"/>
      <c r="K584" s="140"/>
      <c r="L584" s="140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  <c r="X584" s="114"/>
      <c r="Y584" s="114"/>
      <c r="Z584" s="114"/>
      <c r="AA584" s="114"/>
      <c r="AB584" s="114"/>
    </row>
    <row r="585" spans="1:28" ht="15.75" customHeight="1" x14ac:dyDescent="0.25">
      <c r="A585" s="114"/>
      <c r="B585" s="114"/>
      <c r="C585" s="114"/>
      <c r="D585" s="114"/>
      <c r="E585" s="114"/>
      <c r="F585" s="114"/>
      <c r="G585" s="74"/>
      <c r="H585" s="276"/>
      <c r="I585" s="140"/>
      <c r="J585" s="140"/>
      <c r="K585" s="140"/>
      <c r="L585" s="140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  <c r="Z585" s="114"/>
      <c r="AA585" s="114"/>
      <c r="AB585" s="114"/>
    </row>
    <row r="586" spans="1:28" ht="15.75" customHeight="1" x14ac:dyDescent="0.25">
      <c r="A586" s="114"/>
      <c r="B586" s="114"/>
      <c r="C586" s="114"/>
      <c r="D586" s="114"/>
      <c r="E586" s="114"/>
      <c r="F586" s="114"/>
      <c r="G586" s="74"/>
      <c r="H586" s="276"/>
      <c r="I586" s="140"/>
      <c r="J586" s="140"/>
      <c r="K586" s="140"/>
      <c r="L586" s="140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  <c r="X586" s="114"/>
      <c r="Y586" s="114"/>
      <c r="Z586" s="114"/>
      <c r="AA586" s="114"/>
      <c r="AB586" s="114"/>
    </row>
    <row r="587" spans="1:28" ht="15.75" customHeight="1" x14ac:dyDescent="0.25">
      <c r="A587" s="114"/>
      <c r="B587" s="114"/>
      <c r="C587" s="114"/>
      <c r="D587" s="114"/>
      <c r="E587" s="114"/>
      <c r="F587" s="114"/>
      <c r="G587" s="74"/>
      <c r="H587" s="276"/>
      <c r="I587" s="140"/>
      <c r="J587" s="140"/>
      <c r="K587" s="140"/>
      <c r="L587" s="140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  <c r="Z587" s="114"/>
      <c r="AA587" s="114"/>
      <c r="AB587" s="114"/>
    </row>
    <row r="588" spans="1:28" ht="15.75" customHeight="1" x14ac:dyDescent="0.25">
      <c r="A588" s="114"/>
      <c r="B588" s="114"/>
      <c r="C588" s="114"/>
      <c r="D588" s="114"/>
      <c r="E588" s="114"/>
      <c r="F588" s="114"/>
      <c r="G588" s="74"/>
      <c r="H588" s="276"/>
      <c r="I588" s="140"/>
      <c r="J588" s="140"/>
      <c r="K588" s="140"/>
      <c r="L588" s="140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  <c r="Z588" s="114"/>
      <c r="AA588" s="114"/>
      <c r="AB588" s="114"/>
    </row>
    <row r="589" spans="1:28" ht="15.75" customHeight="1" x14ac:dyDescent="0.25">
      <c r="A589" s="114"/>
      <c r="B589" s="114"/>
      <c r="C589" s="114"/>
      <c r="D589" s="114"/>
      <c r="E589" s="114"/>
      <c r="F589" s="114"/>
      <c r="G589" s="74"/>
      <c r="H589" s="276"/>
      <c r="I589" s="140"/>
      <c r="J589" s="140"/>
      <c r="K589" s="140"/>
      <c r="L589" s="140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  <c r="Z589" s="114"/>
      <c r="AA589" s="114"/>
      <c r="AB589" s="114"/>
    </row>
    <row r="590" spans="1:28" ht="15.75" customHeight="1" x14ac:dyDescent="0.25">
      <c r="A590" s="114"/>
      <c r="B590" s="114"/>
      <c r="C590" s="114"/>
      <c r="D590" s="114"/>
      <c r="E590" s="114"/>
      <c r="F590" s="114"/>
      <c r="G590" s="74"/>
      <c r="H590" s="276"/>
      <c r="I590" s="140"/>
      <c r="J590" s="140"/>
      <c r="K590" s="140"/>
      <c r="L590" s="140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  <c r="Z590" s="114"/>
      <c r="AA590" s="114"/>
      <c r="AB590" s="114"/>
    </row>
    <row r="591" spans="1:28" ht="15.75" customHeight="1" x14ac:dyDescent="0.25">
      <c r="A591" s="114"/>
      <c r="B591" s="114"/>
      <c r="C591" s="114"/>
      <c r="D591" s="114"/>
      <c r="E591" s="114"/>
      <c r="F591" s="114"/>
      <c r="G591" s="74"/>
      <c r="H591" s="276"/>
      <c r="I591" s="140"/>
      <c r="J591" s="140"/>
      <c r="K591" s="140"/>
      <c r="L591" s="140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  <c r="X591" s="114"/>
      <c r="Y591" s="114"/>
      <c r="Z591" s="114"/>
      <c r="AA591" s="114"/>
      <c r="AB591" s="114"/>
    </row>
    <row r="592" spans="1:28" ht="15.75" customHeight="1" x14ac:dyDescent="0.25">
      <c r="A592" s="114"/>
      <c r="B592" s="114"/>
      <c r="C592" s="114"/>
      <c r="D592" s="114"/>
      <c r="E592" s="114"/>
      <c r="F592" s="114"/>
      <c r="G592" s="74"/>
      <c r="H592" s="276"/>
      <c r="I592" s="140"/>
      <c r="J592" s="140"/>
      <c r="K592" s="140"/>
      <c r="L592" s="140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  <c r="AA592" s="114"/>
      <c r="AB592" s="114"/>
    </row>
    <row r="593" spans="1:28" ht="15.75" customHeight="1" x14ac:dyDescent="0.25">
      <c r="A593" s="114"/>
      <c r="B593" s="114"/>
      <c r="C593" s="114"/>
      <c r="D593" s="114"/>
      <c r="E593" s="114"/>
      <c r="F593" s="114"/>
      <c r="G593" s="74"/>
      <c r="H593" s="276"/>
      <c r="I593" s="140"/>
      <c r="J593" s="140"/>
      <c r="K593" s="140"/>
      <c r="L593" s="140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  <c r="Z593" s="114"/>
      <c r="AA593" s="114"/>
      <c r="AB593" s="114"/>
    </row>
    <row r="594" spans="1:28" ht="15.75" customHeight="1" x14ac:dyDescent="0.25">
      <c r="A594" s="114"/>
      <c r="B594" s="114"/>
      <c r="C594" s="114"/>
      <c r="D594" s="114"/>
      <c r="E594" s="114"/>
      <c r="F594" s="114"/>
      <c r="G594" s="74"/>
      <c r="H594" s="276"/>
      <c r="I594" s="140"/>
      <c r="J594" s="140"/>
      <c r="K594" s="140"/>
      <c r="L594" s="140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  <c r="X594" s="114"/>
      <c r="Y594" s="114"/>
      <c r="Z594" s="114"/>
      <c r="AA594" s="114"/>
      <c r="AB594" s="114"/>
    </row>
    <row r="595" spans="1:28" ht="15.75" customHeight="1" x14ac:dyDescent="0.25">
      <c r="A595" s="114"/>
      <c r="B595" s="114"/>
      <c r="C595" s="114"/>
      <c r="D595" s="114"/>
      <c r="E595" s="114"/>
      <c r="F595" s="114"/>
      <c r="G595" s="74"/>
      <c r="H595" s="276"/>
      <c r="I595" s="140"/>
      <c r="J595" s="140"/>
      <c r="K595" s="140"/>
      <c r="L595" s="140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  <c r="Z595" s="114"/>
      <c r="AA595" s="114"/>
      <c r="AB595" s="114"/>
    </row>
    <row r="596" spans="1:28" ht="15.75" customHeight="1" x14ac:dyDescent="0.25">
      <c r="A596" s="114"/>
      <c r="B596" s="114"/>
      <c r="C596" s="114"/>
      <c r="D596" s="114"/>
      <c r="E596" s="114"/>
      <c r="F596" s="114"/>
      <c r="G596" s="74"/>
      <c r="H596" s="276"/>
      <c r="I596" s="140"/>
      <c r="J596" s="140"/>
      <c r="K596" s="140"/>
      <c r="L596" s="140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  <c r="Z596" s="114"/>
      <c r="AA596" s="114"/>
      <c r="AB596" s="114"/>
    </row>
    <row r="597" spans="1:28" ht="15.75" customHeight="1" x14ac:dyDescent="0.25">
      <c r="A597" s="114"/>
      <c r="B597" s="114"/>
      <c r="C597" s="114"/>
      <c r="D597" s="114"/>
      <c r="E597" s="114"/>
      <c r="F597" s="114"/>
      <c r="G597" s="74"/>
      <c r="H597" s="276"/>
      <c r="I597" s="140"/>
      <c r="J597" s="140"/>
      <c r="K597" s="140"/>
      <c r="L597" s="140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  <c r="X597" s="114"/>
      <c r="Y597" s="114"/>
      <c r="Z597" s="114"/>
      <c r="AA597" s="114"/>
      <c r="AB597" s="114"/>
    </row>
    <row r="598" spans="1:28" ht="15.75" customHeight="1" x14ac:dyDescent="0.25">
      <c r="A598" s="114"/>
      <c r="B598" s="114"/>
      <c r="C598" s="114"/>
      <c r="D598" s="114"/>
      <c r="E598" s="114"/>
      <c r="F598" s="114"/>
      <c r="G598" s="74"/>
      <c r="H598" s="276"/>
      <c r="I598" s="140"/>
      <c r="J598" s="140"/>
      <c r="K598" s="140"/>
      <c r="L598" s="140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  <c r="Z598" s="114"/>
      <c r="AA598" s="114"/>
      <c r="AB598" s="114"/>
    </row>
    <row r="599" spans="1:28" ht="15.75" customHeight="1" x14ac:dyDescent="0.25">
      <c r="A599" s="114"/>
      <c r="B599" s="114"/>
      <c r="C599" s="114"/>
      <c r="D599" s="114"/>
      <c r="E599" s="114"/>
      <c r="F599" s="114"/>
      <c r="G599" s="74"/>
      <c r="H599" s="276"/>
      <c r="I599" s="140"/>
      <c r="J599" s="140"/>
      <c r="K599" s="140"/>
      <c r="L599" s="140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  <c r="Z599" s="114"/>
      <c r="AA599" s="114"/>
      <c r="AB599" s="114"/>
    </row>
    <row r="600" spans="1:28" ht="15.75" customHeight="1" x14ac:dyDescent="0.25">
      <c r="A600" s="114"/>
      <c r="B600" s="114"/>
      <c r="C600" s="114"/>
      <c r="D600" s="114"/>
      <c r="E600" s="114"/>
      <c r="F600" s="114"/>
      <c r="G600" s="74"/>
      <c r="H600" s="276"/>
      <c r="I600" s="140"/>
      <c r="J600" s="140"/>
      <c r="K600" s="140"/>
      <c r="L600" s="140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  <c r="Z600" s="114"/>
      <c r="AA600" s="114"/>
      <c r="AB600" s="114"/>
    </row>
    <row r="601" spans="1:28" ht="15.75" customHeight="1" x14ac:dyDescent="0.25">
      <c r="A601" s="114"/>
      <c r="B601" s="114"/>
      <c r="C601" s="114"/>
      <c r="D601" s="114"/>
      <c r="E601" s="114"/>
      <c r="F601" s="114"/>
      <c r="G601" s="74"/>
      <c r="H601" s="276"/>
      <c r="I601" s="140"/>
      <c r="J601" s="140"/>
      <c r="K601" s="140"/>
      <c r="L601" s="140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  <c r="X601" s="114"/>
      <c r="Y601" s="114"/>
      <c r="Z601" s="114"/>
      <c r="AA601" s="114"/>
      <c r="AB601" s="114"/>
    </row>
    <row r="602" spans="1:28" ht="15.75" customHeight="1" x14ac:dyDescent="0.25">
      <c r="A602" s="114"/>
      <c r="B602" s="114"/>
      <c r="C602" s="114"/>
      <c r="D602" s="114"/>
      <c r="E602" s="114"/>
      <c r="F602" s="114"/>
      <c r="G602" s="74"/>
      <c r="H602" s="276"/>
      <c r="I602" s="140"/>
      <c r="J602" s="140"/>
      <c r="K602" s="140"/>
      <c r="L602" s="140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  <c r="AA602" s="114"/>
      <c r="AB602" s="114"/>
    </row>
    <row r="603" spans="1:28" ht="15.75" customHeight="1" x14ac:dyDescent="0.25">
      <c r="A603" s="114"/>
      <c r="B603" s="114"/>
      <c r="C603" s="114"/>
      <c r="D603" s="114"/>
      <c r="E603" s="114"/>
      <c r="F603" s="114"/>
      <c r="G603" s="74"/>
      <c r="H603" s="276"/>
      <c r="I603" s="140"/>
      <c r="J603" s="140"/>
      <c r="K603" s="140"/>
      <c r="L603" s="140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  <c r="X603" s="114"/>
      <c r="Y603" s="114"/>
      <c r="Z603" s="114"/>
      <c r="AA603" s="114"/>
      <c r="AB603" s="114"/>
    </row>
    <row r="604" spans="1:28" ht="15.75" customHeight="1" x14ac:dyDescent="0.25">
      <c r="A604" s="114"/>
      <c r="B604" s="114"/>
      <c r="C604" s="114"/>
      <c r="D604" s="114"/>
      <c r="E604" s="114"/>
      <c r="F604" s="114"/>
      <c r="G604" s="74"/>
      <c r="H604" s="276"/>
      <c r="I604" s="140"/>
      <c r="J604" s="140"/>
      <c r="K604" s="140"/>
      <c r="L604" s="140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  <c r="X604" s="114"/>
      <c r="Y604" s="114"/>
      <c r="Z604" s="114"/>
      <c r="AA604" s="114"/>
      <c r="AB604" s="114"/>
    </row>
    <row r="605" spans="1:28" ht="15.75" customHeight="1" x14ac:dyDescent="0.25">
      <c r="A605" s="114"/>
      <c r="B605" s="114"/>
      <c r="C605" s="114"/>
      <c r="D605" s="114"/>
      <c r="E605" s="114"/>
      <c r="F605" s="114"/>
      <c r="G605" s="74"/>
      <c r="H605" s="276"/>
      <c r="I605" s="140"/>
      <c r="J605" s="140"/>
      <c r="K605" s="140"/>
      <c r="L605" s="140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  <c r="Z605" s="114"/>
      <c r="AA605" s="114"/>
      <c r="AB605" s="114"/>
    </row>
    <row r="606" spans="1:28" ht="15.75" customHeight="1" x14ac:dyDescent="0.25">
      <c r="A606" s="114"/>
      <c r="B606" s="114"/>
      <c r="C606" s="114"/>
      <c r="D606" s="114"/>
      <c r="E606" s="114"/>
      <c r="F606" s="114"/>
      <c r="G606" s="74"/>
      <c r="H606" s="276"/>
      <c r="I606" s="140"/>
      <c r="J606" s="140"/>
      <c r="K606" s="140"/>
      <c r="L606" s="140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  <c r="Z606" s="114"/>
      <c r="AA606" s="114"/>
      <c r="AB606" s="114"/>
    </row>
    <row r="607" spans="1:28" ht="15.75" customHeight="1" x14ac:dyDescent="0.25">
      <c r="A607" s="114"/>
      <c r="B607" s="114"/>
      <c r="C607" s="114"/>
      <c r="D607" s="114"/>
      <c r="E607" s="114"/>
      <c r="F607" s="114"/>
      <c r="G607" s="74"/>
      <c r="H607" s="276"/>
      <c r="I607" s="140"/>
      <c r="J607" s="140"/>
      <c r="K607" s="140"/>
      <c r="L607" s="140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  <c r="X607" s="114"/>
      <c r="Y607" s="114"/>
      <c r="Z607" s="114"/>
      <c r="AA607" s="114"/>
      <c r="AB607" s="114"/>
    </row>
    <row r="608" spans="1:28" ht="15.75" customHeight="1" x14ac:dyDescent="0.25">
      <c r="A608" s="114"/>
      <c r="B608" s="114"/>
      <c r="C608" s="114"/>
      <c r="D608" s="114"/>
      <c r="E608" s="114"/>
      <c r="F608" s="114"/>
      <c r="G608" s="74"/>
      <c r="H608" s="276"/>
      <c r="I608" s="140"/>
      <c r="J608" s="140"/>
      <c r="K608" s="140"/>
      <c r="L608" s="140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  <c r="Z608" s="114"/>
      <c r="AA608" s="114"/>
      <c r="AB608" s="114"/>
    </row>
    <row r="609" spans="1:28" ht="15.75" customHeight="1" x14ac:dyDescent="0.25">
      <c r="A609" s="114"/>
      <c r="B609" s="114"/>
      <c r="C609" s="114"/>
      <c r="D609" s="114"/>
      <c r="E609" s="114"/>
      <c r="F609" s="114"/>
      <c r="G609" s="74"/>
      <c r="H609" s="276"/>
      <c r="I609" s="140"/>
      <c r="J609" s="140"/>
      <c r="K609" s="140"/>
      <c r="L609" s="140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  <c r="Z609" s="114"/>
      <c r="AA609" s="114"/>
      <c r="AB609" s="114"/>
    </row>
    <row r="610" spans="1:28" ht="15.75" customHeight="1" x14ac:dyDescent="0.25">
      <c r="A610" s="114"/>
      <c r="B610" s="114"/>
      <c r="C610" s="114"/>
      <c r="D610" s="114"/>
      <c r="E610" s="114"/>
      <c r="F610" s="114"/>
      <c r="G610" s="74"/>
      <c r="H610" s="276"/>
      <c r="I610" s="140"/>
      <c r="J610" s="140"/>
      <c r="K610" s="140"/>
      <c r="L610" s="140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  <c r="X610" s="114"/>
      <c r="Y610" s="114"/>
      <c r="Z610" s="114"/>
      <c r="AA610" s="114"/>
      <c r="AB610" s="114"/>
    </row>
    <row r="611" spans="1:28" ht="15.75" customHeight="1" x14ac:dyDescent="0.25">
      <c r="A611" s="114"/>
      <c r="B611" s="114"/>
      <c r="C611" s="114"/>
      <c r="D611" s="114"/>
      <c r="E611" s="114"/>
      <c r="F611" s="114"/>
      <c r="G611" s="74"/>
      <c r="H611" s="276"/>
      <c r="I611" s="140"/>
      <c r="J611" s="140"/>
      <c r="K611" s="140"/>
      <c r="L611" s="140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  <c r="X611" s="114"/>
      <c r="Y611" s="114"/>
      <c r="Z611" s="114"/>
      <c r="AA611" s="114"/>
      <c r="AB611" s="114"/>
    </row>
    <row r="612" spans="1:28" ht="15.75" customHeight="1" x14ac:dyDescent="0.25">
      <c r="A612" s="114"/>
      <c r="B612" s="114"/>
      <c r="C612" s="114"/>
      <c r="D612" s="114"/>
      <c r="E612" s="114"/>
      <c r="F612" s="114"/>
      <c r="G612" s="74"/>
      <c r="H612" s="276"/>
      <c r="I612" s="140"/>
      <c r="J612" s="140"/>
      <c r="K612" s="140"/>
      <c r="L612" s="140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  <c r="Z612" s="114"/>
      <c r="AA612" s="114"/>
      <c r="AB612" s="114"/>
    </row>
    <row r="613" spans="1:28" ht="15.75" customHeight="1" x14ac:dyDescent="0.25">
      <c r="A613" s="114"/>
      <c r="B613" s="114"/>
      <c r="C613" s="114"/>
      <c r="D613" s="114"/>
      <c r="E613" s="114"/>
      <c r="F613" s="114"/>
      <c r="G613" s="74"/>
      <c r="H613" s="276"/>
      <c r="I613" s="140"/>
      <c r="J613" s="140"/>
      <c r="K613" s="140"/>
      <c r="L613" s="140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  <c r="X613" s="114"/>
      <c r="Y613" s="114"/>
      <c r="Z613" s="114"/>
      <c r="AA613" s="114"/>
      <c r="AB613" s="114"/>
    </row>
    <row r="614" spans="1:28" ht="15.75" customHeight="1" x14ac:dyDescent="0.25">
      <c r="A614" s="114"/>
      <c r="B614" s="114"/>
      <c r="C614" s="114"/>
      <c r="D614" s="114"/>
      <c r="E614" s="114"/>
      <c r="F614" s="114"/>
      <c r="G614" s="74"/>
      <c r="H614" s="276"/>
      <c r="I614" s="140"/>
      <c r="J614" s="140"/>
      <c r="K614" s="140"/>
      <c r="L614" s="140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  <c r="Z614" s="114"/>
      <c r="AA614" s="114"/>
      <c r="AB614" s="114"/>
    </row>
    <row r="615" spans="1:28" ht="15.75" customHeight="1" x14ac:dyDescent="0.25">
      <c r="A615" s="114"/>
      <c r="B615" s="114"/>
      <c r="C615" s="114"/>
      <c r="D615" s="114"/>
      <c r="E615" s="114"/>
      <c r="F615" s="114"/>
      <c r="G615" s="74"/>
      <c r="H615" s="276"/>
      <c r="I615" s="140"/>
      <c r="J615" s="140"/>
      <c r="K615" s="140"/>
      <c r="L615" s="140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  <c r="Z615" s="114"/>
      <c r="AA615" s="114"/>
      <c r="AB615" s="114"/>
    </row>
    <row r="616" spans="1:28" ht="15.75" customHeight="1" x14ac:dyDescent="0.25">
      <c r="A616" s="114"/>
      <c r="B616" s="114"/>
      <c r="C616" s="114"/>
      <c r="D616" s="114"/>
      <c r="E616" s="114"/>
      <c r="F616" s="114"/>
      <c r="G616" s="74"/>
      <c r="H616" s="276"/>
      <c r="I616" s="140"/>
      <c r="J616" s="140"/>
      <c r="K616" s="140"/>
      <c r="L616" s="140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  <c r="AA616" s="114"/>
      <c r="AB616" s="114"/>
    </row>
    <row r="617" spans="1:28" ht="15.75" customHeight="1" x14ac:dyDescent="0.25">
      <c r="A617" s="114"/>
      <c r="B617" s="114"/>
      <c r="C617" s="114"/>
      <c r="D617" s="114"/>
      <c r="E617" s="114"/>
      <c r="F617" s="114"/>
      <c r="G617" s="74"/>
      <c r="H617" s="276"/>
      <c r="I617" s="140"/>
      <c r="J617" s="140"/>
      <c r="K617" s="140"/>
      <c r="L617" s="140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  <c r="Z617" s="114"/>
      <c r="AA617" s="114"/>
      <c r="AB617" s="114"/>
    </row>
    <row r="618" spans="1:28" ht="15.75" customHeight="1" x14ac:dyDescent="0.25">
      <c r="A618" s="114"/>
      <c r="B618" s="114"/>
      <c r="C618" s="114"/>
      <c r="D618" s="114"/>
      <c r="E618" s="114"/>
      <c r="F618" s="114"/>
      <c r="G618" s="74"/>
      <c r="H618" s="276"/>
      <c r="I618" s="140"/>
      <c r="J618" s="140"/>
      <c r="K618" s="140"/>
      <c r="L618" s="140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14"/>
      <c r="AA618" s="114"/>
      <c r="AB618" s="114"/>
    </row>
    <row r="619" spans="1:28" ht="15.75" customHeight="1" x14ac:dyDescent="0.25">
      <c r="A619" s="114"/>
      <c r="B619" s="114"/>
      <c r="C619" s="114"/>
      <c r="D619" s="114"/>
      <c r="E619" s="114"/>
      <c r="F619" s="114"/>
      <c r="G619" s="74"/>
      <c r="H619" s="276"/>
      <c r="I619" s="140"/>
      <c r="J619" s="140"/>
      <c r="K619" s="140"/>
      <c r="L619" s="140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  <c r="Z619" s="114"/>
      <c r="AA619" s="114"/>
      <c r="AB619" s="114"/>
    </row>
    <row r="620" spans="1:28" ht="15.75" customHeight="1" x14ac:dyDescent="0.25">
      <c r="A620" s="114"/>
      <c r="B620" s="114"/>
      <c r="C620" s="114"/>
      <c r="D620" s="114"/>
      <c r="E620" s="114"/>
      <c r="F620" s="114"/>
      <c r="G620" s="74"/>
      <c r="H620" s="276"/>
      <c r="I620" s="140"/>
      <c r="J620" s="140"/>
      <c r="K620" s="140"/>
      <c r="L620" s="140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  <c r="Z620" s="114"/>
      <c r="AA620" s="114"/>
      <c r="AB620" s="114"/>
    </row>
    <row r="621" spans="1:28" ht="15.75" customHeight="1" x14ac:dyDescent="0.25">
      <c r="A621" s="114"/>
      <c r="B621" s="114"/>
      <c r="C621" s="114"/>
      <c r="D621" s="114"/>
      <c r="E621" s="114"/>
      <c r="F621" s="114"/>
      <c r="G621" s="74"/>
      <c r="H621" s="276"/>
      <c r="I621" s="140"/>
      <c r="J621" s="140"/>
      <c r="K621" s="140"/>
      <c r="L621" s="140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  <c r="Z621" s="114"/>
      <c r="AA621" s="114"/>
      <c r="AB621" s="114"/>
    </row>
    <row r="622" spans="1:28" ht="15.75" customHeight="1" x14ac:dyDescent="0.25">
      <c r="A622" s="114"/>
      <c r="B622" s="114"/>
      <c r="C622" s="114"/>
      <c r="D622" s="114"/>
      <c r="E622" s="114"/>
      <c r="F622" s="114"/>
      <c r="G622" s="74"/>
      <c r="H622" s="276"/>
      <c r="I622" s="140"/>
      <c r="J622" s="140"/>
      <c r="K622" s="140"/>
      <c r="L622" s="140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  <c r="AA622" s="114"/>
      <c r="AB622" s="114"/>
    </row>
    <row r="623" spans="1:28" ht="15.75" customHeight="1" x14ac:dyDescent="0.25">
      <c r="A623" s="114"/>
      <c r="B623" s="114"/>
      <c r="C623" s="114"/>
      <c r="D623" s="114"/>
      <c r="E623" s="114"/>
      <c r="F623" s="114"/>
      <c r="G623" s="74"/>
      <c r="H623" s="276"/>
      <c r="I623" s="140"/>
      <c r="J623" s="140"/>
      <c r="K623" s="140"/>
      <c r="L623" s="140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  <c r="Z623" s="114"/>
      <c r="AA623" s="114"/>
      <c r="AB623" s="114"/>
    </row>
    <row r="624" spans="1:28" ht="15.75" customHeight="1" x14ac:dyDescent="0.25">
      <c r="A624" s="114"/>
      <c r="B624" s="114"/>
      <c r="C624" s="114"/>
      <c r="D624" s="114"/>
      <c r="E624" s="114"/>
      <c r="F624" s="114"/>
      <c r="G624" s="74"/>
      <c r="H624" s="276"/>
      <c r="I624" s="140"/>
      <c r="J624" s="140"/>
      <c r="K624" s="140"/>
      <c r="L624" s="140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  <c r="AA624" s="114"/>
      <c r="AB624" s="114"/>
    </row>
    <row r="625" spans="1:28" ht="15.75" customHeight="1" x14ac:dyDescent="0.25">
      <c r="A625" s="114"/>
      <c r="B625" s="114"/>
      <c r="C625" s="114"/>
      <c r="D625" s="114"/>
      <c r="E625" s="114"/>
      <c r="F625" s="114"/>
      <c r="G625" s="74"/>
      <c r="H625" s="276"/>
      <c r="I625" s="140"/>
      <c r="J625" s="140"/>
      <c r="K625" s="140"/>
      <c r="L625" s="140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  <c r="AA625" s="114"/>
      <c r="AB625" s="114"/>
    </row>
    <row r="626" spans="1:28" ht="15.75" customHeight="1" x14ac:dyDescent="0.25">
      <c r="A626" s="114"/>
      <c r="B626" s="114"/>
      <c r="C626" s="114"/>
      <c r="D626" s="114"/>
      <c r="E626" s="114"/>
      <c r="F626" s="114"/>
      <c r="G626" s="74"/>
      <c r="H626" s="276"/>
      <c r="I626" s="140"/>
      <c r="J626" s="140"/>
      <c r="K626" s="140"/>
      <c r="L626" s="140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  <c r="AA626" s="114"/>
      <c r="AB626" s="114"/>
    </row>
    <row r="627" spans="1:28" ht="15.75" customHeight="1" x14ac:dyDescent="0.25">
      <c r="A627" s="114"/>
      <c r="B627" s="114"/>
      <c r="C627" s="114"/>
      <c r="D627" s="114"/>
      <c r="E627" s="114"/>
      <c r="F627" s="114"/>
      <c r="G627" s="74"/>
      <c r="H627" s="276"/>
      <c r="I627" s="140"/>
      <c r="J627" s="140"/>
      <c r="K627" s="140"/>
      <c r="L627" s="140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  <c r="AA627" s="114"/>
      <c r="AB627" s="114"/>
    </row>
    <row r="628" spans="1:28" ht="15.75" customHeight="1" x14ac:dyDescent="0.25">
      <c r="A628" s="114"/>
      <c r="B628" s="114"/>
      <c r="C628" s="114"/>
      <c r="D628" s="114"/>
      <c r="E628" s="114"/>
      <c r="F628" s="114"/>
      <c r="G628" s="74"/>
      <c r="H628" s="276"/>
      <c r="I628" s="140"/>
      <c r="J628" s="140"/>
      <c r="K628" s="140"/>
      <c r="L628" s="140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  <c r="AA628" s="114"/>
      <c r="AB628" s="114"/>
    </row>
    <row r="629" spans="1:28" ht="15.75" customHeight="1" x14ac:dyDescent="0.25">
      <c r="A629" s="114"/>
      <c r="B629" s="114"/>
      <c r="C629" s="114"/>
      <c r="D629" s="114"/>
      <c r="E629" s="114"/>
      <c r="F629" s="114"/>
      <c r="G629" s="74"/>
      <c r="H629" s="276"/>
      <c r="I629" s="140"/>
      <c r="J629" s="140"/>
      <c r="K629" s="140"/>
      <c r="L629" s="140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  <c r="Z629" s="114"/>
      <c r="AA629" s="114"/>
      <c r="AB629" s="114"/>
    </row>
    <row r="630" spans="1:28" ht="15.75" customHeight="1" x14ac:dyDescent="0.25">
      <c r="A630" s="114"/>
      <c r="B630" s="114"/>
      <c r="C630" s="114"/>
      <c r="D630" s="114"/>
      <c r="E630" s="114"/>
      <c r="F630" s="114"/>
      <c r="G630" s="74"/>
      <c r="H630" s="276"/>
      <c r="I630" s="140"/>
      <c r="J630" s="140"/>
      <c r="K630" s="140"/>
      <c r="L630" s="140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  <c r="Z630" s="114"/>
      <c r="AA630" s="114"/>
      <c r="AB630" s="114"/>
    </row>
    <row r="631" spans="1:28" ht="15.75" customHeight="1" x14ac:dyDescent="0.25">
      <c r="A631" s="114"/>
      <c r="B631" s="114"/>
      <c r="C631" s="114"/>
      <c r="D631" s="114"/>
      <c r="E631" s="114"/>
      <c r="F631" s="114"/>
      <c r="G631" s="74"/>
      <c r="H631" s="276"/>
      <c r="I631" s="140"/>
      <c r="J631" s="140"/>
      <c r="K631" s="140"/>
      <c r="L631" s="140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  <c r="AA631" s="114"/>
      <c r="AB631" s="114"/>
    </row>
    <row r="632" spans="1:28" ht="15.75" customHeight="1" x14ac:dyDescent="0.25">
      <c r="A632" s="114"/>
      <c r="B632" s="114"/>
      <c r="C632" s="114"/>
      <c r="D632" s="114"/>
      <c r="E632" s="114"/>
      <c r="F632" s="114"/>
      <c r="G632" s="74"/>
      <c r="H632" s="276"/>
      <c r="I632" s="140"/>
      <c r="J632" s="140"/>
      <c r="K632" s="140"/>
      <c r="L632" s="140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  <c r="Z632" s="114"/>
      <c r="AA632" s="114"/>
      <c r="AB632" s="114"/>
    </row>
    <row r="633" spans="1:28" ht="15.75" customHeight="1" x14ac:dyDescent="0.25">
      <c r="A633" s="114"/>
      <c r="B633" s="114"/>
      <c r="C633" s="114"/>
      <c r="D633" s="114"/>
      <c r="E633" s="114"/>
      <c r="F633" s="114"/>
      <c r="G633" s="74"/>
      <c r="H633" s="276"/>
      <c r="I633" s="140"/>
      <c r="J633" s="140"/>
      <c r="K633" s="140"/>
      <c r="L633" s="140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4"/>
      <c r="AA633" s="114"/>
      <c r="AB633" s="114"/>
    </row>
    <row r="634" spans="1:28" ht="15.75" customHeight="1" x14ac:dyDescent="0.25">
      <c r="A634" s="114"/>
      <c r="B634" s="114"/>
      <c r="C634" s="114"/>
      <c r="D634" s="114"/>
      <c r="E634" s="114"/>
      <c r="F634" s="114"/>
      <c r="G634" s="74"/>
      <c r="H634" s="276"/>
      <c r="I634" s="140"/>
      <c r="J634" s="140"/>
      <c r="K634" s="140"/>
      <c r="L634" s="140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  <c r="Z634" s="114"/>
      <c r="AA634" s="114"/>
      <c r="AB634" s="114"/>
    </row>
    <row r="635" spans="1:28" ht="15.75" customHeight="1" x14ac:dyDescent="0.25">
      <c r="A635" s="114"/>
      <c r="B635" s="114"/>
      <c r="C635" s="114"/>
      <c r="D635" s="114"/>
      <c r="E635" s="114"/>
      <c r="F635" s="114"/>
      <c r="G635" s="74"/>
      <c r="H635" s="276"/>
      <c r="I635" s="140"/>
      <c r="J635" s="140"/>
      <c r="K635" s="140"/>
      <c r="L635" s="140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  <c r="Z635" s="114"/>
      <c r="AA635" s="114"/>
      <c r="AB635" s="114"/>
    </row>
    <row r="636" spans="1:28" ht="15.75" customHeight="1" x14ac:dyDescent="0.25">
      <c r="A636" s="114"/>
      <c r="B636" s="114"/>
      <c r="C636" s="114"/>
      <c r="D636" s="114"/>
      <c r="E636" s="114"/>
      <c r="F636" s="114"/>
      <c r="G636" s="74"/>
      <c r="H636" s="276"/>
      <c r="I636" s="140"/>
      <c r="J636" s="140"/>
      <c r="K636" s="140"/>
      <c r="L636" s="140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  <c r="AA636" s="114"/>
      <c r="AB636" s="114"/>
    </row>
    <row r="637" spans="1:28" ht="15.75" customHeight="1" x14ac:dyDescent="0.25">
      <c r="A637" s="114"/>
      <c r="B637" s="114"/>
      <c r="C637" s="114"/>
      <c r="D637" s="114"/>
      <c r="E637" s="114"/>
      <c r="F637" s="114"/>
      <c r="G637" s="74"/>
      <c r="H637" s="276"/>
      <c r="I637" s="140"/>
      <c r="J637" s="140"/>
      <c r="K637" s="140"/>
      <c r="L637" s="140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  <c r="AA637" s="114"/>
      <c r="AB637" s="114"/>
    </row>
    <row r="638" spans="1:28" ht="15.75" customHeight="1" x14ac:dyDescent="0.25">
      <c r="A638" s="114"/>
      <c r="B638" s="114"/>
      <c r="C638" s="114"/>
      <c r="D638" s="114"/>
      <c r="E638" s="114"/>
      <c r="F638" s="114"/>
      <c r="G638" s="74"/>
      <c r="H638" s="276"/>
      <c r="I638" s="140"/>
      <c r="J638" s="140"/>
      <c r="K638" s="140"/>
      <c r="L638" s="140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  <c r="AA638" s="114"/>
      <c r="AB638" s="114"/>
    </row>
    <row r="639" spans="1:28" ht="15.75" customHeight="1" x14ac:dyDescent="0.25">
      <c r="A639" s="114"/>
      <c r="B639" s="114"/>
      <c r="C639" s="114"/>
      <c r="D639" s="114"/>
      <c r="E639" s="114"/>
      <c r="F639" s="114"/>
      <c r="G639" s="74"/>
      <c r="H639" s="276"/>
      <c r="I639" s="140"/>
      <c r="J639" s="140"/>
      <c r="K639" s="140"/>
      <c r="L639" s="140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  <c r="Z639" s="114"/>
      <c r="AA639" s="114"/>
      <c r="AB639" s="114"/>
    </row>
    <row r="640" spans="1:28" ht="15.75" customHeight="1" x14ac:dyDescent="0.25">
      <c r="A640" s="114"/>
      <c r="B640" s="114"/>
      <c r="C640" s="114"/>
      <c r="D640" s="114"/>
      <c r="E640" s="114"/>
      <c r="F640" s="114"/>
      <c r="G640" s="74"/>
      <c r="H640" s="276"/>
      <c r="I640" s="140"/>
      <c r="J640" s="140"/>
      <c r="K640" s="140"/>
      <c r="L640" s="140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  <c r="AA640" s="114"/>
      <c r="AB640" s="114"/>
    </row>
    <row r="641" spans="1:28" ht="15.75" customHeight="1" x14ac:dyDescent="0.25">
      <c r="A641" s="114"/>
      <c r="B641" s="114"/>
      <c r="C641" s="114"/>
      <c r="D641" s="114"/>
      <c r="E641" s="114"/>
      <c r="F641" s="114"/>
      <c r="G641" s="74"/>
      <c r="H641" s="276"/>
      <c r="I641" s="140"/>
      <c r="J641" s="140"/>
      <c r="K641" s="140"/>
      <c r="L641" s="140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  <c r="AA641" s="114"/>
      <c r="AB641" s="114"/>
    </row>
    <row r="642" spans="1:28" ht="15.75" customHeight="1" x14ac:dyDescent="0.25">
      <c r="A642" s="114"/>
      <c r="B642" s="114"/>
      <c r="C642" s="114"/>
      <c r="D642" s="114"/>
      <c r="E642" s="114"/>
      <c r="F642" s="114"/>
      <c r="G642" s="74"/>
      <c r="H642" s="276"/>
      <c r="I642" s="140"/>
      <c r="J642" s="140"/>
      <c r="K642" s="140"/>
      <c r="L642" s="140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  <c r="AA642" s="114"/>
      <c r="AB642" s="114"/>
    </row>
    <row r="643" spans="1:28" ht="15.75" customHeight="1" x14ac:dyDescent="0.25">
      <c r="A643" s="114"/>
      <c r="B643" s="114"/>
      <c r="C643" s="114"/>
      <c r="D643" s="114"/>
      <c r="E643" s="114"/>
      <c r="F643" s="114"/>
      <c r="G643" s="74"/>
      <c r="H643" s="276"/>
      <c r="I643" s="140"/>
      <c r="J643" s="140"/>
      <c r="K643" s="140"/>
      <c r="L643" s="140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  <c r="AA643" s="114"/>
      <c r="AB643" s="114"/>
    </row>
    <row r="644" spans="1:28" ht="15.75" customHeight="1" x14ac:dyDescent="0.25">
      <c r="A644" s="114"/>
      <c r="B644" s="114"/>
      <c r="C644" s="114"/>
      <c r="D644" s="114"/>
      <c r="E644" s="114"/>
      <c r="F644" s="114"/>
      <c r="G644" s="74"/>
      <c r="H644" s="276"/>
      <c r="I644" s="140"/>
      <c r="J644" s="140"/>
      <c r="K644" s="140"/>
      <c r="L644" s="140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4"/>
      <c r="AA644" s="114"/>
      <c r="AB644" s="114"/>
    </row>
    <row r="645" spans="1:28" ht="15.75" customHeight="1" x14ac:dyDescent="0.25">
      <c r="A645" s="114"/>
      <c r="B645" s="114"/>
      <c r="C645" s="114"/>
      <c r="D645" s="114"/>
      <c r="E645" s="114"/>
      <c r="F645" s="114"/>
      <c r="G645" s="74"/>
      <c r="H645" s="276"/>
      <c r="I645" s="140"/>
      <c r="J645" s="140"/>
      <c r="K645" s="140"/>
      <c r="L645" s="140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  <c r="Z645" s="114"/>
      <c r="AA645" s="114"/>
      <c r="AB645" s="114"/>
    </row>
    <row r="646" spans="1:28" ht="15.75" customHeight="1" x14ac:dyDescent="0.25">
      <c r="A646" s="114"/>
      <c r="B646" s="114"/>
      <c r="C646" s="114"/>
      <c r="D646" s="114"/>
      <c r="E646" s="114"/>
      <c r="F646" s="114"/>
      <c r="G646" s="74"/>
      <c r="H646" s="276"/>
      <c r="I646" s="140"/>
      <c r="J646" s="140"/>
      <c r="K646" s="140"/>
      <c r="L646" s="140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  <c r="AA646" s="114"/>
      <c r="AB646" s="114"/>
    </row>
    <row r="647" spans="1:28" ht="15.75" customHeight="1" x14ac:dyDescent="0.25">
      <c r="A647" s="114"/>
      <c r="B647" s="114"/>
      <c r="C647" s="114"/>
      <c r="D647" s="114"/>
      <c r="E647" s="114"/>
      <c r="F647" s="114"/>
      <c r="G647" s="74"/>
      <c r="H647" s="276"/>
      <c r="I647" s="140"/>
      <c r="J647" s="140"/>
      <c r="K647" s="140"/>
      <c r="L647" s="140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4"/>
      <c r="AA647" s="114"/>
      <c r="AB647" s="114"/>
    </row>
    <row r="648" spans="1:28" ht="15.75" customHeight="1" x14ac:dyDescent="0.25">
      <c r="A648" s="114"/>
      <c r="B648" s="114"/>
      <c r="C648" s="114"/>
      <c r="D648" s="114"/>
      <c r="E648" s="114"/>
      <c r="F648" s="114"/>
      <c r="G648" s="74"/>
      <c r="H648" s="276"/>
      <c r="I648" s="140"/>
      <c r="J648" s="140"/>
      <c r="K648" s="140"/>
      <c r="L648" s="140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  <c r="Z648" s="114"/>
      <c r="AA648" s="114"/>
      <c r="AB648" s="114"/>
    </row>
    <row r="649" spans="1:28" ht="15.75" customHeight="1" x14ac:dyDescent="0.25">
      <c r="A649" s="114"/>
      <c r="B649" s="114"/>
      <c r="C649" s="114"/>
      <c r="D649" s="114"/>
      <c r="E649" s="114"/>
      <c r="F649" s="114"/>
      <c r="G649" s="74"/>
      <c r="H649" s="276"/>
      <c r="I649" s="140"/>
      <c r="J649" s="140"/>
      <c r="K649" s="140"/>
      <c r="L649" s="140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  <c r="Z649" s="114"/>
      <c r="AA649" s="114"/>
      <c r="AB649" s="114"/>
    </row>
    <row r="650" spans="1:28" ht="15.75" customHeight="1" x14ac:dyDescent="0.25">
      <c r="A650" s="114"/>
      <c r="B650" s="114"/>
      <c r="C650" s="114"/>
      <c r="D650" s="114"/>
      <c r="E650" s="114"/>
      <c r="F650" s="114"/>
      <c r="G650" s="74"/>
      <c r="H650" s="276"/>
      <c r="I650" s="140"/>
      <c r="J650" s="140"/>
      <c r="K650" s="140"/>
      <c r="L650" s="140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  <c r="AA650" s="114"/>
      <c r="AB650" s="114"/>
    </row>
    <row r="651" spans="1:28" ht="15.75" customHeight="1" x14ac:dyDescent="0.25">
      <c r="A651" s="114"/>
      <c r="B651" s="114"/>
      <c r="C651" s="114"/>
      <c r="D651" s="114"/>
      <c r="E651" s="114"/>
      <c r="F651" s="114"/>
      <c r="G651" s="74"/>
      <c r="H651" s="276"/>
      <c r="I651" s="140"/>
      <c r="J651" s="140"/>
      <c r="K651" s="140"/>
      <c r="L651" s="140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  <c r="AA651" s="114"/>
      <c r="AB651" s="114"/>
    </row>
    <row r="652" spans="1:28" ht="15.75" customHeight="1" x14ac:dyDescent="0.25">
      <c r="A652" s="114"/>
      <c r="B652" s="114"/>
      <c r="C652" s="114"/>
      <c r="D652" s="114"/>
      <c r="E652" s="114"/>
      <c r="F652" s="114"/>
      <c r="G652" s="74"/>
      <c r="H652" s="276"/>
      <c r="I652" s="140"/>
      <c r="J652" s="140"/>
      <c r="K652" s="140"/>
      <c r="L652" s="140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  <c r="Z652" s="114"/>
      <c r="AA652" s="114"/>
      <c r="AB652" s="114"/>
    </row>
    <row r="653" spans="1:28" ht="15.75" customHeight="1" x14ac:dyDescent="0.25">
      <c r="A653" s="114"/>
      <c r="B653" s="114"/>
      <c r="C653" s="114"/>
      <c r="D653" s="114"/>
      <c r="E653" s="114"/>
      <c r="F653" s="114"/>
      <c r="G653" s="74"/>
      <c r="H653" s="276"/>
      <c r="I653" s="140"/>
      <c r="J653" s="140"/>
      <c r="K653" s="140"/>
      <c r="L653" s="140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  <c r="AA653" s="114"/>
      <c r="AB653" s="114"/>
    </row>
    <row r="654" spans="1:28" ht="15.75" customHeight="1" x14ac:dyDescent="0.25">
      <c r="A654" s="114"/>
      <c r="B654" s="114"/>
      <c r="C654" s="114"/>
      <c r="D654" s="114"/>
      <c r="E654" s="114"/>
      <c r="F654" s="114"/>
      <c r="G654" s="74"/>
      <c r="H654" s="276"/>
      <c r="I654" s="140"/>
      <c r="J654" s="140"/>
      <c r="K654" s="140"/>
      <c r="L654" s="140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  <c r="AA654" s="114"/>
      <c r="AB654" s="114"/>
    </row>
    <row r="655" spans="1:28" ht="15.75" customHeight="1" x14ac:dyDescent="0.25">
      <c r="A655" s="114"/>
      <c r="B655" s="114"/>
      <c r="C655" s="114"/>
      <c r="D655" s="114"/>
      <c r="E655" s="114"/>
      <c r="F655" s="114"/>
      <c r="G655" s="74"/>
      <c r="H655" s="276"/>
      <c r="I655" s="140"/>
      <c r="J655" s="140"/>
      <c r="K655" s="140"/>
      <c r="L655" s="140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  <c r="AA655" s="114"/>
      <c r="AB655" s="114"/>
    </row>
    <row r="656" spans="1:28" ht="15.75" customHeight="1" x14ac:dyDescent="0.25">
      <c r="A656" s="114"/>
      <c r="B656" s="114"/>
      <c r="C656" s="114"/>
      <c r="D656" s="114"/>
      <c r="E656" s="114"/>
      <c r="F656" s="114"/>
      <c r="G656" s="74"/>
      <c r="H656" s="276"/>
      <c r="I656" s="140"/>
      <c r="J656" s="140"/>
      <c r="K656" s="140"/>
      <c r="L656" s="140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  <c r="AA656" s="114"/>
      <c r="AB656" s="114"/>
    </row>
    <row r="657" spans="1:28" ht="15.75" customHeight="1" x14ac:dyDescent="0.25">
      <c r="A657" s="114"/>
      <c r="B657" s="114"/>
      <c r="C657" s="114"/>
      <c r="D657" s="114"/>
      <c r="E657" s="114"/>
      <c r="F657" s="114"/>
      <c r="G657" s="74"/>
      <c r="H657" s="276"/>
      <c r="I657" s="140"/>
      <c r="J657" s="140"/>
      <c r="K657" s="140"/>
      <c r="L657" s="140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  <c r="Z657" s="114"/>
      <c r="AA657" s="114"/>
      <c r="AB657" s="114"/>
    </row>
    <row r="658" spans="1:28" ht="15.75" customHeight="1" x14ac:dyDescent="0.25">
      <c r="A658" s="114"/>
      <c r="B658" s="114"/>
      <c r="C658" s="114"/>
      <c r="D658" s="114"/>
      <c r="E658" s="114"/>
      <c r="F658" s="114"/>
      <c r="G658" s="74"/>
      <c r="H658" s="276"/>
      <c r="I658" s="140"/>
      <c r="J658" s="140"/>
      <c r="K658" s="140"/>
      <c r="L658" s="140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  <c r="AA658" s="114"/>
      <c r="AB658" s="114"/>
    </row>
    <row r="659" spans="1:28" ht="15.75" customHeight="1" x14ac:dyDescent="0.25">
      <c r="A659" s="114"/>
      <c r="B659" s="114"/>
      <c r="C659" s="114"/>
      <c r="D659" s="114"/>
      <c r="E659" s="114"/>
      <c r="F659" s="114"/>
      <c r="G659" s="74"/>
      <c r="H659" s="276"/>
      <c r="I659" s="140"/>
      <c r="J659" s="140"/>
      <c r="K659" s="140"/>
      <c r="L659" s="140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  <c r="AA659" s="114"/>
      <c r="AB659" s="114"/>
    </row>
    <row r="660" spans="1:28" ht="15.75" customHeight="1" x14ac:dyDescent="0.25">
      <c r="A660" s="114"/>
      <c r="B660" s="114"/>
      <c r="C660" s="114"/>
      <c r="D660" s="114"/>
      <c r="E660" s="114"/>
      <c r="F660" s="114"/>
      <c r="G660" s="74"/>
      <c r="H660" s="276"/>
      <c r="I660" s="140"/>
      <c r="J660" s="140"/>
      <c r="K660" s="140"/>
      <c r="L660" s="140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  <c r="AA660" s="114"/>
      <c r="AB660" s="114"/>
    </row>
    <row r="661" spans="1:28" ht="15.75" customHeight="1" x14ac:dyDescent="0.25">
      <c r="A661" s="114"/>
      <c r="B661" s="114"/>
      <c r="C661" s="114"/>
      <c r="D661" s="114"/>
      <c r="E661" s="114"/>
      <c r="F661" s="114"/>
      <c r="G661" s="74"/>
      <c r="H661" s="276"/>
      <c r="I661" s="140"/>
      <c r="J661" s="140"/>
      <c r="K661" s="140"/>
      <c r="L661" s="140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  <c r="Z661" s="114"/>
      <c r="AA661" s="114"/>
      <c r="AB661" s="114"/>
    </row>
    <row r="662" spans="1:28" ht="15.75" customHeight="1" x14ac:dyDescent="0.25">
      <c r="A662" s="114"/>
      <c r="B662" s="114"/>
      <c r="C662" s="114"/>
      <c r="D662" s="114"/>
      <c r="E662" s="114"/>
      <c r="F662" s="114"/>
      <c r="G662" s="74"/>
      <c r="H662" s="276"/>
      <c r="I662" s="140"/>
      <c r="J662" s="140"/>
      <c r="K662" s="140"/>
      <c r="L662" s="140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  <c r="X662" s="114"/>
      <c r="Y662" s="114"/>
      <c r="Z662" s="114"/>
      <c r="AA662" s="114"/>
      <c r="AB662" s="114"/>
    </row>
    <row r="663" spans="1:28" ht="15.75" customHeight="1" x14ac:dyDescent="0.25">
      <c r="A663" s="114"/>
      <c r="B663" s="114"/>
      <c r="C663" s="114"/>
      <c r="D663" s="114"/>
      <c r="E663" s="114"/>
      <c r="F663" s="114"/>
      <c r="G663" s="74"/>
      <c r="H663" s="276"/>
      <c r="I663" s="140"/>
      <c r="J663" s="140"/>
      <c r="K663" s="140"/>
      <c r="L663" s="140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  <c r="Z663" s="114"/>
      <c r="AA663" s="114"/>
      <c r="AB663" s="114"/>
    </row>
    <row r="664" spans="1:28" ht="15.75" customHeight="1" x14ac:dyDescent="0.25">
      <c r="A664" s="114"/>
      <c r="B664" s="114"/>
      <c r="C664" s="114"/>
      <c r="D664" s="114"/>
      <c r="E664" s="114"/>
      <c r="F664" s="114"/>
      <c r="G664" s="74"/>
      <c r="H664" s="276"/>
      <c r="I664" s="140"/>
      <c r="J664" s="140"/>
      <c r="K664" s="140"/>
      <c r="L664" s="140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  <c r="Z664" s="114"/>
      <c r="AA664" s="114"/>
      <c r="AB664" s="114"/>
    </row>
    <row r="665" spans="1:28" ht="15.75" customHeight="1" x14ac:dyDescent="0.25">
      <c r="A665" s="114"/>
      <c r="B665" s="114"/>
      <c r="C665" s="114"/>
      <c r="D665" s="114"/>
      <c r="E665" s="114"/>
      <c r="F665" s="114"/>
      <c r="G665" s="74"/>
      <c r="H665" s="276"/>
      <c r="I665" s="140"/>
      <c r="J665" s="140"/>
      <c r="K665" s="140"/>
      <c r="L665" s="140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  <c r="Z665" s="114"/>
      <c r="AA665" s="114"/>
      <c r="AB665" s="114"/>
    </row>
    <row r="666" spans="1:28" ht="15.75" customHeight="1" x14ac:dyDescent="0.25">
      <c r="A666" s="114"/>
      <c r="B666" s="114"/>
      <c r="C666" s="114"/>
      <c r="D666" s="114"/>
      <c r="E666" s="114"/>
      <c r="F666" s="114"/>
      <c r="G666" s="74"/>
      <c r="H666" s="276"/>
      <c r="I666" s="140"/>
      <c r="J666" s="140"/>
      <c r="K666" s="140"/>
      <c r="L666" s="140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  <c r="AA666" s="114"/>
      <c r="AB666" s="114"/>
    </row>
    <row r="667" spans="1:28" ht="15.75" customHeight="1" x14ac:dyDescent="0.25">
      <c r="A667" s="114"/>
      <c r="B667" s="114"/>
      <c r="C667" s="114"/>
      <c r="D667" s="114"/>
      <c r="E667" s="114"/>
      <c r="F667" s="114"/>
      <c r="G667" s="74"/>
      <c r="H667" s="276"/>
      <c r="I667" s="140"/>
      <c r="J667" s="140"/>
      <c r="K667" s="140"/>
      <c r="L667" s="140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  <c r="AA667" s="114"/>
      <c r="AB667" s="114"/>
    </row>
    <row r="668" spans="1:28" ht="15.75" customHeight="1" x14ac:dyDescent="0.25">
      <c r="A668" s="114"/>
      <c r="B668" s="114"/>
      <c r="C668" s="114"/>
      <c r="D668" s="114"/>
      <c r="E668" s="114"/>
      <c r="F668" s="114"/>
      <c r="G668" s="74"/>
      <c r="H668" s="276"/>
      <c r="I668" s="140"/>
      <c r="J668" s="140"/>
      <c r="K668" s="140"/>
      <c r="L668" s="140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  <c r="Z668" s="114"/>
      <c r="AA668" s="114"/>
      <c r="AB668" s="114"/>
    </row>
    <row r="669" spans="1:28" ht="15.75" customHeight="1" x14ac:dyDescent="0.25">
      <c r="A669" s="114"/>
      <c r="B669" s="114"/>
      <c r="C669" s="114"/>
      <c r="D669" s="114"/>
      <c r="E669" s="114"/>
      <c r="F669" s="114"/>
      <c r="G669" s="74"/>
      <c r="H669" s="276"/>
      <c r="I669" s="140"/>
      <c r="J669" s="140"/>
      <c r="K669" s="140"/>
      <c r="L669" s="140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  <c r="X669" s="114"/>
      <c r="Y669" s="114"/>
      <c r="Z669" s="114"/>
      <c r="AA669" s="114"/>
      <c r="AB669" s="114"/>
    </row>
    <row r="670" spans="1:28" ht="15.75" customHeight="1" x14ac:dyDescent="0.25">
      <c r="A670" s="114"/>
      <c r="B670" s="114"/>
      <c r="C670" s="114"/>
      <c r="D670" s="114"/>
      <c r="E670" s="114"/>
      <c r="F670" s="114"/>
      <c r="G670" s="74"/>
      <c r="H670" s="276"/>
      <c r="I670" s="140"/>
      <c r="J670" s="140"/>
      <c r="K670" s="140"/>
      <c r="L670" s="140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  <c r="AA670" s="114"/>
      <c r="AB670" s="114"/>
    </row>
    <row r="671" spans="1:28" ht="15.75" customHeight="1" x14ac:dyDescent="0.25">
      <c r="A671" s="114"/>
      <c r="B671" s="114"/>
      <c r="C671" s="114"/>
      <c r="D671" s="114"/>
      <c r="E671" s="114"/>
      <c r="F671" s="114"/>
      <c r="G671" s="74"/>
      <c r="H671" s="276"/>
      <c r="I671" s="140"/>
      <c r="J671" s="140"/>
      <c r="K671" s="140"/>
      <c r="L671" s="140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  <c r="AA671" s="114"/>
      <c r="AB671" s="114"/>
    </row>
    <row r="672" spans="1:28" ht="15.75" customHeight="1" x14ac:dyDescent="0.25">
      <c r="A672" s="114"/>
      <c r="B672" s="114"/>
      <c r="C672" s="114"/>
      <c r="D672" s="114"/>
      <c r="E672" s="114"/>
      <c r="F672" s="114"/>
      <c r="G672" s="74"/>
      <c r="H672" s="276"/>
      <c r="I672" s="140"/>
      <c r="J672" s="140"/>
      <c r="K672" s="140"/>
      <c r="L672" s="140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  <c r="AA672" s="114"/>
      <c r="AB672" s="114"/>
    </row>
    <row r="673" spans="1:28" ht="15.75" customHeight="1" x14ac:dyDescent="0.25">
      <c r="A673" s="114"/>
      <c r="B673" s="114"/>
      <c r="C673" s="114"/>
      <c r="D673" s="114"/>
      <c r="E673" s="114"/>
      <c r="F673" s="114"/>
      <c r="G673" s="74"/>
      <c r="H673" s="276"/>
      <c r="I673" s="140"/>
      <c r="J673" s="140"/>
      <c r="K673" s="140"/>
      <c r="L673" s="140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  <c r="Z673" s="114"/>
      <c r="AA673" s="114"/>
      <c r="AB673" s="114"/>
    </row>
    <row r="674" spans="1:28" ht="15.75" customHeight="1" x14ac:dyDescent="0.25">
      <c r="A674" s="114"/>
      <c r="B674" s="114"/>
      <c r="C674" s="114"/>
      <c r="D674" s="114"/>
      <c r="E674" s="114"/>
      <c r="F674" s="114"/>
      <c r="G674" s="74"/>
      <c r="H674" s="276"/>
      <c r="I674" s="140"/>
      <c r="J674" s="140"/>
      <c r="K674" s="140"/>
      <c r="L674" s="140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  <c r="AA674" s="114"/>
      <c r="AB674" s="114"/>
    </row>
    <row r="675" spans="1:28" ht="15.75" customHeight="1" x14ac:dyDescent="0.25">
      <c r="A675" s="114"/>
      <c r="B675" s="114"/>
      <c r="C675" s="114"/>
      <c r="D675" s="114"/>
      <c r="E675" s="114"/>
      <c r="F675" s="114"/>
      <c r="G675" s="74"/>
      <c r="H675" s="276"/>
      <c r="I675" s="140"/>
      <c r="J675" s="140"/>
      <c r="K675" s="140"/>
      <c r="L675" s="140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4"/>
      <c r="AA675" s="114"/>
      <c r="AB675" s="114"/>
    </row>
    <row r="676" spans="1:28" ht="15.75" customHeight="1" x14ac:dyDescent="0.25">
      <c r="A676" s="114"/>
      <c r="B676" s="114"/>
      <c r="C676" s="114"/>
      <c r="D676" s="114"/>
      <c r="E676" s="114"/>
      <c r="F676" s="114"/>
      <c r="G676" s="74"/>
      <c r="H676" s="276"/>
      <c r="I676" s="140"/>
      <c r="J676" s="140"/>
      <c r="K676" s="140"/>
      <c r="L676" s="140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  <c r="Z676" s="114"/>
      <c r="AA676" s="114"/>
      <c r="AB676" s="114"/>
    </row>
    <row r="677" spans="1:28" ht="15.75" customHeight="1" x14ac:dyDescent="0.25">
      <c r="A677" s="114"/>
      <c r="B677" s="114"/>
      <c r="C677" s="114"/>
      <c r="D677" s="114"/>
      <c r="E677" s="114"/>
      <c r="F677" s="114"/>
      <c r="G677" s="74"/>
      <c r="H677" s="276"/>
      <c r="I677" s="140"/>
      <c r="J677" s="140"/>
      <c r="K677" s="140"/>
      <c r="L677" s="140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  <c r="AA677" s="114"/>
      <c r="AB677" s="114"/>
    </row>
    <row r="678" spans="1:28" ht="15.75" customHeight="1" x14ac:dyDescent="0.25">
      <c r="A678" s="114"/>
      <c r="B678" s="114"/>
      <c r="C678" s="114"/>
      <c r="D678" s="114"/>
      <c r="E678" s="114"/>
      <c r="F678" s="114"/>
      <c r="G678" s="74"/>
      <c r="H678" s="276"/>
      <c r="I678" s="140"/>
      <c r="J678" s="140"/>
      <c r="K678" s="140"/>
      <c r="L678" s="140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  <c r="AA678" s="114"/>
      <c r="AB678" s="114"/>
    </row>
    <row r="679" spans="1:28" ht="15.75" customHeight="1" x14ac:dyDescent="0.25">
      <c r="A679" s="114"/>
      <c r="B679" s="114"/>
      <c r="C679" s="114"/>
      <c r="D679" s="114"/>
      <c r="E679" s="114"/>
      <c r="F679" s="114"/>
      <c r="G679" s="74"/>
      <c r="H679" s="276"/>
      <c r="I679" s="140"/>
      <c r="J679" s="140"/>
      <c r="K679" s="140"/>
      <c r="L679" s="140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  <c r="AA679" s="114"/>
      <c r="AB679" s="114"/>
    </row>
    <row r="680" spans="1:28" ht="15.75" customHeight="1" x14ac:dyDescent="0.25">
      <c r="A680" s="114"/>
      <c r="B680" s="114"/>
      <c r="C680" s="114"/>
      <c r="D680" s="114"/>
      <c r="E680" s="114"/>
      <c r="F680" s="114"/>
      <c r="G680" s="74"/>
      <c r="H680" s="276"/>
      <c r="I680" s="140"/>
      <c r="J680" s="140"/>
      <c r="K680" s="140"/>
      <c r="L680" s="140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  <c r="Z680" s="114"/>
      <c r="AA680" s="114"/>
      <c r="AB680" s="114"/>
    </row>
    <row r="681" spans="1:28" ht="15.75" customHeight="1" x14ac:dyDescent="0.25">
      <c r="A681" s="114"/>
      <c r="B681" s="114"/>
      <c r="C681" s="114"/>
      <c r="D681" s="114"/>
      <c r="E681" s="114"/>
      <c r="F681" s="114"/>
      <c r="G681" s="74"/>
      <c r="H681" s="276"/>
      <c r="I681" s="140"/>
      <c r="J681" s="140"/>
      <c r="K681" s="140"/>
      <c r="L681" s="140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  <c r="AA681" s="114"/>
      <c r="AB681" s="114"/>
    </row>
    <row r="682" spans="1:28" ht="15.75" customHeight="1" x14ac:dyDescent="0.25">
      <c r="A682" s="114"/>
      <c r="B682" s="114"/>
      <c r="C682" s="114"/>
      <c r="D682" s="114"/>
      <c r="E682" s="114"/>
      <c r="F682" s="114"/>
      <c r="G682" s="74"/>
      <c r="H682" s="276"/>
      <c r="I682" s="140"/>
      <c r="J682" s="140"/>
      <c r="K682" s="140"/>
      <c r="L682" s="140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  <c r="Z682" s="114"/>
      <c r="AA682" s="114"/>
      <c r="AB682" s="114"/>
    </row>
    <row r="683" spans="1:28" ht="15.75" customHeight="1" x14ac:dyDescent="0.25">
      <c r="A683" s="114"/>
      <c r="B683" s="114"/>
      <c r="C683" s="114"/>
      <c r="D683" s="114"/>
      <c r="E683" s="114"/>
      <c r="F683" s="114"/>
      <c r="G683" s="74"/>
      <c r="H683" s="276"/>
      <c r="I683" s="140"/>
      <c r="J683" s="140"/>
      <c r="K683" s="140"/>
      <c r="L683" s="140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  <c r="AA683" s="114"/>
      <c r="AB683" s="114"/>
    </row>
    <row r="684" spans="1:28" ht="15.75" customHeight="1" x14ac:dyDescent="0.25">
      <c r="A684" s="114"/>
      <c r="B684" s="114"/>
      <c r="C684" s="114"/>
      <c r="D684" s="114"/>
      <c r="E684" s="114"/>
      <c r="F684" s="114"/>
      <c r="G684" s="74"/>
      <c r="H684" s="276"/>
      <c r="I684" s="140"/>
      <c r="J684" s="140"/>
      <c r="K684" s="140"/>
      <c r="L684" s="140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  <c r="X684" s="114"/>
      <c r="Y684" s="114"/>
      <c r="Z684" s="114"/>
      <c r="AA684" s="114"/>
      <c r="AB684" s="114"/>
    </row>
    <row r="685" spans="1:28" ht="15.75" customHeight="1" x14ac:dyDescent="0.25">
      <c r="A685" s="114"/>
      <c r="B685" s="114"/>
      <c r="C685" s="114"/>
      <c r="D685" s="114"/>
      <c r="E685" s="114"/>
      <c r="F685" s="114"/>
      <c r="G685" s="74"/>
      <c r="H685" s="276"/>
      <c r="I685" s="140"/>
      <c r="J685" s="140"/>
      <c r="K685" s="140"/>
      <c r="L685" s="140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  <c r="Z685" s="114"/>
      <c r="AA685" s="114"/>
      <c r="AB685" s="114"/>
    </row>
    <row r="686" spans="1:28" ht="15.75" customHeight="1" x14ac:dyDescent="0.25">
      <c r="A686" s="114"/>
      <c r="B686" s="114"/>
      <c r="C686" s="114"/>
      <c r="D686" s="114"/>
      <c r="E686" s="114"/>
      <c r="F686" s="114"/>
      <c r="G686" s="74"/>
      <c r="H686" s="276"/>
      <c r="I686" s="140"/>
      <c r="J686" s="140"/>
      <c r="K686" s="140"/>
      <c r="L686" s="140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  <c r="Z686" s="114"/>
      <c r="AA686" s="114"/>
      <c r="AB686" s="114"/>
    </row>
    <row r="687" spans="1:28" ht="15.75" customHeight="1" x14ac:dyDescent="0.25">
      <c r="A687" s="114"/>
      <c r="B687" s="114"/>
      <c r="C687" s="114"/>
      <c r="D687" s="114"/>
      <c r="E687" s="114"/>
      <c r="F687" s="114"/>
      <c r="G687" s="74"/>
      <c r="H687" s="276"/>
      <c r="I687" s="140"/>
      <c r="J687" s="140"/>
      <c r="K687" s="140"/>
      <c r="L687" s="140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  <c r="Z687" s="114"/>
      <c r="AA687" s="114"/>
      <c r="AB687" s="114"/>
    </row>
    <row r="688" spans="1:28" ht="15.75" customHeight="1" x14ac:dyDescent="0.25">
      <c r="A688" s="114"/>
      <c r="B688" s="114"/>
      <c r="C688" s="114"/>
      <c r="D688" s="114"/>
      <c r="E688" s="114"/>
      <c r="F688" s="114"/>
      <c r="G688" s="74"/>
      <c r="H688" s="276"/>
      <c r="I688" s="140"/>
      <c r="J688" s="140"/>
      <c r="K688" s="140"/>
      <c r="L688" s="140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  <c r="X688" s="114"/>
      <c r="Y688" s="114"/>
      <c r="Z688" s="114"/>
      <c r="AA688" s="114"/>
      <c r="AB688" s="114"/>
    </row>
    <row r="689" spans="1:28" ht="15.75" customHeight="1" x14ac:dyDescent="0.25">
      <c r="A689" s="114"/>
      <c r="B689" s="114"/>
      <c r="C689" s="114"/>
      <c r="D689" s="114"/>
      <c r="E689" s="114"/>
      <c r="F689" s="114"/>
      <c r="G689" s="74"/>
      <c r="H689" s="276"/>
      <c r="I689" s="140"/>
      <c r="J689" s="140"/>
      <c r="K689" s="140"/>
      <c r="L689" s="140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  <c r="X689" s="114"/>
      <c r="Y689" s="114"/>
      <c r="Z689" s="114"/>
      <c r="AA689" s="114"/>
      <c r="AB689" s="114"/>
    </row>
    <row r="690" spans="1:28" ht="15.75" customHeight="1" x14ac:dyDescent="0.25">
      <c r="A690" s="114"/>
      <c r="B690" s="114"/>
      <c r="C690" s="114"/>
      <c r="D690" s="114"/>
      <c r="E690" s="114"/>
      <c r="F690" s="114"/>
      <c r="G690" s="74"/>
      <c r="H690" s="276"/>
      <c r="I690" s="140"/>
      <c r="J690" s="140"/>
      <c r="K690" s="140"/>
      <c r="L690" s="140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  <c r="Z690" s="114"/>
      <c r="AA690" s="114"/>
      <c r="AB690" s="114"/>
    </row>
    <row r="691" spans="1:28" ht="15.75" customHeight="1" x14ac:dyDescent="0.25">
      <c r="A691" s="114"/>
      <c r="B691" s="114"/>
      <c r="C691" s="114"/>
      <c r="D691" s="114"/>
      <c r="E691" s="114"/>
      <c r="F691" s="114"/>
      <c r="G691" s="74"/>
      <c r="H691" s="276"/>
      <c r="I691" s="140"/>
      <c r="J691" s="140"/>
      <c r="K691" s="140"/>
      <c r="L691" s="140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  <c r="X691" s="114"/>
      <c r="Y691" s="114"/>
      <c r="Z691" s="114"/>
      <c r="AA691" s="114"/>
      <c r="AB691" s="114"/>
    </row>
    <row r="692" spans="1:28" ht="15.75" customHeight="1" x14ac:dyDescent="0.25">
      <c r="A692" s="114"/>
      <c r="B692" s="114"/>
      <c r="C692" s="114"/>
      <c r="D692" s="114"/>
      <c r="E692" s="114"/>
      <c r="F692" s="114"/>
      <c r="G692" s="74"/>
      <c r="H692" s="276"/>
      <c r="I692" s="140"/>
      <c r="J692" s="140"/>
      <c r="K692" s="140"/>
      <c r="L692" s="140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  <c r="X692" s="114"/>
      <c r="Y692" s="114"/>
      <c r="Z692" s="114"/>
      <c r="AA692" s="114"/>
      <c r="AB692" s="114"/>
    </row>
    <row r="693" spans="1:28" ht="15.75" customHeight="1" x14ac:dyDescent="0.25">
      <c r="A693" s="114"/>
      <c r="B693" s="114"/>
      <c r="C693" s="114"/>
      <c r="D693" s="114"/>
      <c r="E693" s="114"/>
      <c r="F693" s="114"/>
      <c r="G693" s="74"/>
      <c r="H693" s="276"/>
      <c r="I693" s="140"/>
      <c r="J693" s="140"/>
      <c r="K693" s="140"/>
      <c r="L693" s="140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  <c r="Z693" s="114"/>
      <c r="AA693" s="114"/>
      <c r="AB693" s="114"/>
    </row>
    <row r="694" spans="1:28" ht="15.75" customHeight="1" x14ac:dyDescent="0.25">
      <c r="A694" s="114"/>
      <c r="B694" s="114"/>
      <c r="C694" s="114"/>
      <c r="D694" s="114"/>
      <c r="E694" s="114"/>
      <c r="F694" s="114"/>
      <c r="G694" s="74"/>
      <c r="H694" s="276"/>
      <c r="I694" s="140"/>
      <c r="J694" s="140"/>
      <c r="K694" s="140"/>
      <c r="L694" s="140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  <c r="X694" s="114"/>
      <c r="Y694" s="114"/>
      <c r="Z694" s="114"/>
      <c r="AA694" s="114"/>
      <c r="AB694" s="114"/>
    </row>
    <row r="695" spans="1:28" ht="15.75" customHeight="1" x14ac:dyDescent="0.25">
      <c r="A695" s="114"/>
      <c r="B695" s="114"/>
      <c r="C695" s="114"/>
      <c r="D695" s="114"/>
      <c r="E695" s="114"/>
      <c r="F695" s="114"/>
      <c r="G695" s="74"/>
      <c r="H695" s="276"/>
      <c r="I695" s="140"/>
      <c r="J695" s="140"/>
      <c r="K695" s="140"/>
      <c r="L695" s="140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  <c r="Z695" s="114"/>
      <c r="AA695" s="114"/>
      <c r="AB695" s="114"/>
    </row>
    <row r="696" spans="1:28" ht="15.75" customHeight="1" x14ac:dyDescent="0.25">
      <c r="A696" s="114"/>
      <c r="B696" s="114"/>
      <c r="C696" s="114"/>
      <c r="D696" s="114"/>
      <c r="E696" s="114"/>
      <c r="F696" s="114"/>
      <c r="G696" s="74"/>
      <c r="H696" s="276"/>
      <c r="I696" s="140"/>
      <c r="J696" s="140"/>
      <c r="K696" s="140"/>
      <c r="L696" s="140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  <c r="X696" s="114"/>
      <c r="Y696" s="114"/>
      <c r="Z696" s="114"/>
      <c r="AA696" s="114"/>
      <c r="AB696" s="114"/>
    </row>
    <row r="697" spans="1:28" ht="15.75" customHeight="1" x14ac:dyDescent="0.25">
      <c r="A697" s="114"/>
      <c r="B697" s="114"/>
      <c r="C697" s="114"/>
      <c r="D697" s="114"/>
      <c r="E697" s="114"/>
      <c r="F697" s="114"/>
      <c r="G697" s="74"/>
      <c r="H697" s="276"/>
      <c r="I697" s="140"/>
      <c r="J697" s="140"/>
      <c r="K697" s="140"/>
      <c r="L697" s="140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  <c r="X697" s="114"/>
      <c r="Y697" s="114"/>
      <c r="Z697" s="114"/>
      <c r="AA697" s="114"/>
      <c r="AB697" s="114"/>
    </row>
    <row r="698" spans="1:28" ht="15.75" customHeight="1" x14ac:dyDescent="0.25">
      <c r="A698" s="114"/>
      <c r="B698" s="114"/>
      <c r="C698" s="114"/>
      <c r="D698" s="114"/>
      <c r="E698" s="114"/>
      <c r="F698" s="114"/>
      <c r="G698" s="74"/>
      <c r="H698" s="276"/>
      <c r="I698" s="140"/>
      <c r="J698" s="140"/>
      <c r="K698" s="140"/>
      <c r="L698" s="140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  <c r="X698" s="114"/>
      <c r="Y698" s="114"/>
      <c r="Z698" s="114"/>
      <c r="AA698" s="114"/>
      <c r="AB698" s="114"/>
    </row>
    <row r="699" spans="1:28" ht="15.75" customHeight="1" x14ac:dyDescent="0.25">
      <c r="A699" s="114"/>
      <c r="B699" s="114"/>
      <c r="C699" s="114"/>
      <c r="D699" s="114"/>
      <c r="E699" s="114"/>
      <c r="F699" s="114"/>
      <c r="G699" s="74"/>
      <c r="H699" s="276"/>
      <c r="I699" s="140"/>
      <c r="J699" s="140"/>
      <c r="K699" s="140"/>
      <c r="L699" s="140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  <c r="Z699" s="114"/>
      <c r="AA699" s="114"/>
      <c r="AB699" s="114"/>
    </row>
    <row r="700" spans="1:28" ht="15.75" customHeight="1" x14ac:dyDescent="0.25">
      <c r="A700" s="114"/>
      <c r="B700" s="114"/>
      <c r="C700" s="114"/>
      <c r="D700" s="114"/>
      <c r="E700" s="114"/>
      <c r="F700" s="114"/>
      <c r="G700" s="74"/>
      <c r="H700" s="276"/>
      <c r="I700" s="140"/>
      <c r="J700" s="140"/>
      <c r="K700" s="140"/>
      <c r="L700" s="140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  <c r="X700" s="114"/>
      <c r="Y700" s="114"/>
      <c r="Z700" s="114"/>
      <c r="AA700" s="114"/>
      <c r="AB700" s="114"/>
    </row>
    <row r="701" spans="1:28" ht="15.75" customHeight="1" x14ac:dyDescent="0.25">
      <c r="A701" s="114"/>
      <c r="B701" s="114"/>
      <c r="C701" s="114"/>
      <c r="D701" s="114"/>
      <c r="E701" s="114"/>
      <c r="F701" s="114"/>
      <c r="G701" s="74"/>
      <c r="H701" s="276"/>
      <c r="I701" s="140"/>
      <c r="J701" s="140"/>
      <c r="K701" s="140"/>
      <c r="L701" s="140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  <c r="Z701" s="114"/>
      <c r="AA701" s="114"/>
      <c r="AB701" s="114"/>
    </row>
    <row r="702" spans="1:28" ht="15.75" customHeight="1" x14ac:dyDescent="0.25">
      <c r="A702" s="114"/>
      <c r="B702" s="114"/>
      <c r="C702" s="114"/>
      <c r="D702" s="114"/>
      <c r="E702" s="114"/>
      <c r="F702" s="114"/>
      <c r="G702" s="74"/>
      <c r="H702" s="276"/>
      <c r="I702" s="140"/>
      <c r="J702" s="140"/>
      <c r="K702" s="140"/>
      <c r="L702" s="140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  <c r="Z702" s="114"/>
      <c r="AA702" s="114"/>
      <c r="AB702" s="114"/>
    </row>
    <row r="703" spans="1:28" ht="15.75" customHeight="1" x14ac:dyDescent="0.25">
      <c r="A703" s="114"/>
      <c r="B703" s="114"/>
      <c r="C703" s="114"/>
      <c r="D703" s="114"/>
      <c r="E703" s="114"/>
      <c r="F703" s="114"/>
      <c r="G703" s="74"/>
      <c r="H703" s="276"/>
      <c r="I703" s="140"/>
      <c r="J703" s="140"/>
      <c r="K703" s="140"/>
      <c r="L703" s="140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  <c r="Z703" s="114"/>
      <c r="AA703" s="114"/>
      <c r="AB703" s="114"/>
    </row>
    <row r="704" spans="1:28" ht="15.75" customHeight="1" x14ac:dyDescent="0.25">
      <c r="A704" s="114"/>
      <c r="B704" s="114"/>
      <c r="C704" s="114"/>
      <c r="D704" s="114"/>
      <c r="E704" s="114"/>
      <c r="F704" s="114"/>
      <c r="G704" s="74"/>
      <c r="H704" s="276"/>
      <c r="I704" s="140"/>
      <c r="J704" s="140"/>
      <c r="K704" s="140"/>
      <c r="L704" s="140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  <c r="AA704" s="114"/>
      <c r="AB704" s="114"/>
    </row>
    <row r="705" spans="1:28" ht="15.75" customHeight="1" x14ac:dyDescent="0.25">
      <c r="A705" s="114"/>
      <c r="B705" s="114"/>
      <c r="C705" s="114"/>
      <c r="D705" s="114"/>
      <c r="E705" s="114"/>
      <c r="F705" s="114"/>
      <c r="G705" s="74"/>
      <c r="H705" s="276"/>
      <c r="I705" s="140"/>
      <c r="J705" s="140"/>
      <c r="K705" s="140"/>
      <c r="L705" s="140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  <c r="Z705" s="114"/>
      <c r="AA705" s="114"/>
      <c r="AB705" s="114"/>
    </row>
    <row r="706" spans="1:28" ht="15.75" customHeight="1" x14ac:dyDescent="0.25">
      <c r="A706" s="114"/>
      <c r="B706" s="114"/>
      <c r="C706" s="114"/>
      <c r="D706" s="114"/>
      <c r="E706" s="114"/>
      <c r="F706" s="114"/>
      <c r="G706" s="74"/>
      <c r="H706" s="276"/>
      <c r="I706" s="140"/>
      <c r="J706" s="140"/>
      <c r="K706" s="140"/>
      <c r="L706" s="140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  <c r="Z706" s="114"/>
      <c r="AA706" s="114"/>
      <c r="AB706" s="114"/>
    </row>
    <row r="707" spans="1:28" ht="15.75" customHeight="1" x14ac:dyDescent="0.25">
      <c r="A707" s="114"/>
      <c r="B707" s="114"/>
      <c r="C707" s="114"/>
      <c r="D707" s="114"/>
      <c r="E707" s="114"/>
      <c r="F707" s="114"/>
      <c r="G707" s="74"/>
      <c r="H707" s="276"/>
      <c r="I707" s="140"/>
      <c r="J707" s="140"/>
      <c r="K707" s="140"/>
      <c r="L707" s="140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  <c r="Z707" s="114"/>
      <c r="AA707" s="114"/>
      <c r="AB707" s="114"/>
    </row>
    <row r="708" spans="1:28" ht="15.75" customHeight="1" x14ac:dyDescent="0.25">
      <c r="A708" s="114"/>
      <c r="B708" s="114"/>
      <c r="C708" s="114"/>
      <c r="D708" s="114"/>
      <c r="E708" s="114"/>
      <c r="F708" s="114"/>
      <c r="G708" s="74"/>
      <c r="H708" s="276"/>
      <c r="I708" s="140"/>
      <c r="J708" s="140"/>
      <c r="K708" s="140"/>
      <c r="L708" s="140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  <c r="Z708" s="114"/>
      <c r="AA708" s="114"/>
      <c r="AB708" s="114"/>
    </row>
    <row r="709" spans="1:28" ht="15.75" customHeight="1" x14ac:dyDescent="0.25">
      <c r="A709" s="114"/>
      <c r="B709" s="114"/>
      <c r="C709" s="114"/>
      <c r="D709" s="114"/>
      <c r="E709" s="114"/>
      <c r="F709" s="114"/>
      <c r="G709" s="74"/>
      <c r="H709" s="276"/>
      <c r="I709" s="140"/>
      <c r="J709" s="140"/>
      <c r="K709" s="140"/>
      <c r="L709" s="140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  <c r="X709" s="114"/>
      <c r="Y709" s="114"/>
      <c r="Z709" s="114"/>
      <c r="AA709" s="114"/>
      <c r="AB709" s="114"/>
    </row>
    <row r="710" spans="1:28" ht="15.75" customHeight="1" x14ac:dyDescent="0.25">
      <c r="A710" s="114"/>
      <c r="B710" s="114"/>
      <c r="C710" s="114"/>
      <c r="D710" s="114"/>
      <c r="E710" s="114"/>
      <c r="F710" s="114"/>
      <c r="G710" s="74"/>
      <c r="H710" s="276"/>
      <c r="I710" s="140"/>
      <c r="J710" s="140"/>
      <c r="K710" s="140"/>
      <c r="L710" s="140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  <c r="Z710" s="114"/>
      <c r="AA710" s="114"/>
      <c r="AB710" s="114"/>
    </row>
    <row r="711" spans="1:28" ht="15.75" customHeight="1" x14ac:dyDescent="0.25">
      <c r="A711" s="114"/>
      <c r="B711" s="114"/>
      <c r="C711" s="114"/>
      <c r="D711" s="114"/>
      <c r="E711" s="114"/>
      <c r="F711" s="114"/>
      <c r="G711" s="74"/>
      <c r="H711" s="276"/>
      <c r="I711" s="140"/>
      <c r="J711" s="140"/>
      <c r="K711" s="140"/>
      <c r="L711" s="140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  <c r="Z711" s="114"/>
      <c r="AA711" s="114"/>
      <c r="AB711" s="114"/>
    </row>
    <row r="712" spans="1:28" ht="15.75" customHeight="1" x14ac:dyDescent="0.25">
      <c r="A712" s="114"/>
      <c r="B712" s="114"/>
      <c r="C712" s="114"/>
      <c r="D712" s="114"/>
      <c r="E712" s="114"/>
      <c r="F712" s="114"/>
      <c r="G712" s="74"/>
      <c r="H712" s="276"/>
      <c r="I712" s="140"/>
      <c r="J712" s="140"/>
      <c r="K712" s="140"/>
      <c r="L712" s="140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  <c r="Z712" s="114"/>
      <c r="AA712" s="114"/>
      <c r="AB712" s="114"/>
    </row>
    <row r="713" spans="1:28" ht="15.75" customHeight="1" x14ac:dyDescent="0.25">
      <c r="A713" s="114"/>
      <c r="B713" s="114"/>
      <c r="C713" s="114"/>
      <c r="D713" s="114"/>
      <c r="E713" s="114"/>
      <c r="F713" s="114"/>
      <c r="G713" s="74"/>
      <c r="H713" s="276"/>
      <c r="I713" s="140"/>
      <c r="J713" s="140"/>
      <c r="K713" s="140"/>
      <c r="L713" s="140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  <c r="Z713" s="114"/>
      <c r="AA713" s="114"/>
      <c r="AB713" s="114"/>
    </row>
    <row r="714" spans="1:28" ht="15.75" customHeight="1" x14ac:dyDescent="0.25">
      <c r="A714" s="114"/>
      <c r="B714" s="114"/>
      <c r="C714" s="114"/>
      <c r="D714" s="114"/>
      <c r="E714" s="114"/>
      <c r="F714" s="114"/>
      <c r="G714" s="74"/>
      <c r="H714" s="276"/>
      <c r="I714" s="140"/>
      <c r="J714" s="140"/>
      <c r="K714" s="140"/>
      <c r="L714" s="140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/>
      <c r="AA714" s="114"/>
      <c r="AB714" s="114"/>
    </row>
    <row r="715" spans="1:28" ht="15.75" customHeight="1" x14ac:dyDescent="0.25">
      <c r="A715" s="114"/>
      <c r="B715" s="114"/>
      <c r="C715" s="114"/>
      <c r="D715" s="114"/>
      <c r="E715" s="114"/>
      <c r="F715" s="114"/>
      <c r="G715" s="74"/>
      <c r="H715" s="276"/>
      <c r="I715" s="140"/>
      <c r="J715" s="140"/>
      <c r="K715" s="140"/>
      <c r="L715" s="140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  <c r="Z715" s="114"/>
      <c r="AA715" s="114"/>
      <c r="AB715" s="114"/>
    </row>
    <row r="716" spans="1:28" ht="15.75" customHeight="1" x14ac:dyDescent="0.25">
      <c r="A716" s="114"/>
      <c r="B716" s="114"/>
      <c r="C716" s="114"/>
      <c r="D716" s="114"/>
      <c r="E716" s="114"/>
      <c r="F716" s="114"/>
      <c r="G716" s="74"/>
      <c r="H716" s="276"/>
      <c r="I716" s="140"/>
      <c r="J716" s="140"/>
      <c r="K716" s="140"/>
      <c r="L716" s="140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  <c r="X716" s="114"/>
      <c r="Y716" s="114"/>
      <c r="Z716" s="114"/>
      <c r="AA716" s="114"/>
      <c r="AB716" s="114"/>
    </row>
    <row r="717" spans="1:28" ht="15.75" customHeight="1" x14ac:dyDescent="0.25">
      <c r="A717" s="114"/>
      <c r="B717" s="114"/>
      <c r="C717" s="114"/>
      <c r="D717" s="114"/>
      <c r="E717" s="114"/>
      <c r="F717" s="114"/>
      <c r="G717" s="74"/>
      <c r="H717" s="276"/>
      <c r="I717" s="140"/>
      <c r="J717" s="140"/>
      <c r="K717" s="140"/>
      <c r="L717" s="140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  <c r="Z717" s="114"/>
      <c r="AA717" s="114"/>
      <c r="AB717" s="114"/>
    </row>
    <row r="718" spans="1:28" ht="15.75" customHeight="1" x14ac:dyDescent="0.25">
      <c r="A718" s="114"/>
      <c r="B718" s="114"/>
      <c r="C718" s="114"/>
      <c r="D718" s="114"/>
      <c r="E718" s="114"/>
      <c r="F718" s="114"/>
      <c r="G718" s="74"/>
      <c r="H718" s="276"/>
      <c r="I718" s="140"/>
      <c r="J718" s="140"/>
      <c r="K718" s="140"/>
      <c r="L718" s="140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  <c r="X718" s="114"/>
      <c r="Y718" s="114"/>
      <c r="Z718" s="114"/>
      <c r="AA718" s="114"/>
      <c r="AB718" s="114"/>
    </row>
    <row r="719" spans="1:28" ht="15.75" customHeight="1" x14ac:dyDescent="0.25">
      <c r="A719" s="114"/>
      <c r="B719" s="114"/>
      <c r="C719" s="114"/>
      <c r="D719" s="114"/>
      <c r="E719" s="114"/>
      <c r="F719" s="114"/>
      <c r="G719" s="74"/>
      <c r="H719" s="276"/>
      <c r="I719" s="140"/>
      <c r="J719" s="140"/>
      <c r="K719" s="140"/>
      <c r="L719" s="140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  <c r="X719" s="114"/>
      <c r="Y719" s="114"/>
      <c r="Z719" s="114"/>
      <c r="AA719" s="114"/>
      <c r="AB719" s="114"/>
    </row>
    <row r="720" spans="1:28" ht="15.75" customHeight="1" x14ac:dyDescent="0.25">
      <c r="A720" s="114"/>
      <c r="B720" s="114"/>
      <c r="C720" s="114"/>
      <c r="D720" s="114"/>
      <c r="E720" s="114"/>
      <c r="F720" s="114"/>
      <c r="G720" s="74"/>
      <c r="H720" s="276"/>
      <c r="I720" s="140"/>
      <c r="J720" s="140"/>
      <c r="K720" s="140"/>
      <c r="L720" s="140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  <c r="Z720" s="114"/>
      <c r="AA720" s="114"/>
      <c r="AB720" s="114"/>
    </row>
    <row r="721" spans="1:28" ht="15.75" customHeight="1" x14ac:dyDescent="0.25">
      <c r="A721" s="114"/>
      <c r="B721" s="114"/>
      <c r="C721" s="114"/>
      <c r="D721" s="114"/>
      <c r="E721" s="114"/>
      <c r="F721" s="114"/>
      <c r="G721" s="74"/>
      <c r="H721" s="276"/>
      <c r="I721" s="140"/>
      <c r="J721" s="140"/>
      <c r="K721" s="140"/>
      <c r="L721" s="140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  <c r="Z721" s="114"/>
      <c r="AA721" s="114"/>
      <c r="AB721" s="114"/>
    </row>
    <row r="722" spans="1:28" ht="15.75" customHeight="1" x14ac:dyDescent="0.25">
      <c r="A722" s="114"/>
      <c r="B722" s="114"/>
      <c r="C722" s="114"/>
      <c r="D722" s="114"/>
      <c r="E722" s="114"/>
      <c r="F722" s="114"/>
      <c r="G722" s="74"/>
      <c r="H722" s="276"/>
      <c r="I722" s="140"/>
      <c r="J722" s="140"/>
      <c r="K722" s="140"/>
      <c r="L722" s="140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  <c r="X722" s="114"/>
      <c r="Y722" s="114"/>
      <c r="Z722" s="114"/>
      <c r="AA722" s="114"/>
      <c r="AB722" s="114"/>
    </row>
    <row r="723" spans="1:28" ht="15.75" customHeight="1" x14ac:dyDescent="0.25">
      <c r="A723" s="114"/>
      <c r="B723" s="114"/>
      <c r="C723" s="114"/>
      <c r="D723" s="114"/>
      <c r="E723" s="114"/>
      <c r="F723" s="114"/>
      <c r="G723" s="74"/>
      <c r="H723" s="276"/>
      <c r="I723" s="140"/>
      <c r="J723" s="140"/>
      <c r="K723" s="140"/>
      <c r="L723" s="140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  <c r="X723" s="114"/>
      <c r="Y723" s="114"/>
      <c r="Z723" s="114"/>
      <c r="AA723" s="114"/>
      <c r="AB723" s="114"/>
    </row>
    <row r="724" spans="1:28" ht="15.75" customHeight="1" x14ac:dyDescent="0.25">
      <c r="A724" s="114"/>
      <c r="B724" s="114"/>
      <c r="C724" s="114"/>
      <c r="D724" s="114"/>
      <c r="E724" s="114"/>
      <c r="F724" s="114"/>
      <c r="G724" s="74"/>
      <c r="H724" s="276"/>
      <c r="I724" s="140"/>
      <c r="J724" s="140"/>
      <c r="K724" s="140"/>
      <c r="L724" s="140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  <c r="Z724" s="114"/>
      <c r="AA724" s="114"/>
      <c r="AB724" s="114"/>
    </row>
    <row r="725" spans="1:28" ht="15.75" customHeight="1" x14ac:dyDescent="0.25">
      <c r="A725" s="114"/>
      <c r="B725" s="114"/>
      <c r="C725" s="114"/>
      <c r="D725" s="114"/>
      <c r="E725" s="114"/>
      <c r="F725" s="114"/>
      <c r="G725" s="74"/>
      <c r="H725" s="276"/>
      <c r="I725" s="140"/>
      <c r="J725" s="140"/>
      <c r="K725" s="140"/>
      <c r="L725" s="140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  <c r="X725" s="114"/>
      <c r="Y725" s="114"/>
      <c r="Z725" s="114"/>
      <c r="AA725" s="114"/>
      <c r="AB725" s="114"/>
    </row>
    <row r="726" spans="1:28" ht="15.75" customHeight="1" x14ac:dyDescent="0.25">
      <c r="A726" s="114"/>
      <c r="B726" s="114"/>
      <c r="C726" s="114"/>
      <c r="D726" s="114"/>
      <c r="E726" s="114"/>
      <c r="F726" s="114"/>
      <c r="G726" s="74"/>
      <c r="H726" s="276"/>
      <c r="I726" s="140"/>
      <c r="J726" s="140"/>
      <c r="K726" s="140"/>
      <c r="L726" s="140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  <c r="X726" s="114"/>
      <c r="Y726" s="114"/>
      <c r="Z726" s="114"/>
      <c r="AA726" s="114"/>
      <c r="AB726" s="114"/>
    </row>
    <row r="727" spans="1:28" ht="15.75" customHeight="1" x14ac:dyDescent="0.25">
      <c r="A727" s="114"/>
      <c r="B727" s="114"/>
      <c r="C727" s="114"/>
      <c r="D727" s="114"/>
      <c r="E727" s="114"/>
      <c r="F727" s="114"/>
      <c r="G727" s="74"/>
      <c r="H727" s="276"/>
      <c r="I727" s="140"/>
      <c r="J727" s="140"/>
      <c r="K727" s="140"/>
      <c r="L727" s="140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  <c r="Z727" s="114"/>
      <c r="AA727" s="114"/>
      <c r="AB727" s="114"/>
    </row>
    <row r="728" spans="1:28" ht="15.75" customHeight="1" x14ac:dyDescent="0.25">
      <c r="A728" s="114"/>
      <c r="B728" s="114"/>
      <c r="C728" s="114"/>
      <c r="D728" s="114"/>
      <c r="E728" s="114"/>
      <c r="F728" s="114"/>
      <c r="G728" s="74"/>
      <c r="H728" s="276"/>
      <c r="I728" s="140"/>
      <c r="J728" s="140"/>
      <c r="K728" s="140"/>
      <c r="L728" s="140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  <c r="X728" s="114"/>
      <c r="Y728" s="114"/>
      <c r="Z728" s="114"/>
      <c r="AA728" s="114"/>
      <c r="AB728" s="114"/>
    </row>
    <row r="729" spans="1:28" ht="15.75" customHeight="1" x14ac:dyDescent="0.25">
      <c r="A729" s="114"/>
      <c r="B729" s="114"/>
      <c r="C729" s="114"/>
      <c r="D729" s="114"/>
      <c r="E729" s="114"/>
      <c r="F729" s="114"/>
      <c r="G729" s="74"/>
      <c r="H729" s="276"/>
      <c r="I729" s="140"/>
      <c r="J729" s="140"/>
      <c r="K729" s="140"/>
      <c r="L729" s="140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  <c r="X729" s="114"/>
      <c r="Y729" s="114"/>
      <c r="Z729" s="114"/>
      <c r="AA729" s="114"/>
      <c r="AB729" s="114"/>
    </row>
    <row r="730" spans="1:28" ht="15.75" customHeight="1" x14ac:dyDescent="0.25">
      <c r="A730" s="114"/>
      <c r="B730" s="114"/>
      <c r="C730" s="114"/>
      <c r="D730" s="114"/>
      <c r="E730" s="114"/>
      <c r="F730" s="114"/>
      <c r="G730" s="74"/>
      <c r="H730" s="276"/>
      <c r="I730" s="140"/>
      <c r="J730" s="140"/>
      <c r="K730" s="140"/>
      <c r="L730" s="140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  <c r="Z730" s="114"/>
      <c r="AA730" s="114"/>
      <c r="AB730" s="114"/>
    </row>
    <row r="731" spans="1:28" ht="15.75" customHeight="1" x14ac:dyDescent="0.25">
      <c r="A731" s="114"/>
      <c r="B731" s="114"/>
      <c r="C731" s="114"/>
      <c r="D731" s="114"/>
      <c r="E731" s="114"/>
      <c r="F731" s="114"/>
      <c r="G731" s="74"/>
      <c r="H731" s="276"/>
      <c r="I731" s="140"/>
      <c r="J731" s="140"/>
      <c r="K731" s="140"/>
      <c r="L731" s="140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  <c r="Z731" s="114"/>
      <c r="AA731" s="114"/>
      <c r="AB731" s="114"/>
    </row>
    <row r="732" spans="1:28" ht="15.75" customHeight="1" x14ac:dyDescent="0.25">
      <c r="A732" s="114"/>
      <c r="B732" s="114"/>
      <c r="C732" s="114"/>
      <c r="D732" s="114"/>
      <c r="E732" s="114"/>
      <c r="F732" s="114"/>
      <c r="G732" s="74"/>
      <c r="H732" s="276"/>
      <c r="I732" s="140"/>
      <c r="J732" s="140"/>
      <c r="K732" s="140"/>
      <c r="L732" s="140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  <c r="Z732" s="114"/>
      <c r="AA732" s="114"/>
      <c r="AB732" s="114"/>
    </row>
    <row r="733" spans="1:28" ht="15.75" customHeight="1" x14ac:dyDescent="0.25">
      <c r="A733" s="114"/>
      <c r="B733" s="114"/>
      <c r="C733" s="114"/>
      <c r="D733" s="114"/>
      <c r="E733" s="114"/>
      <c r="F733" s="114"/>
      <c r="G733" s="74"/>
      <c r="H733" s="276"/>
      <c r="I733" s="140"/>
      <c r="J733" s="140"/>
      <c r="K733" s="140"/>
      <c r="L733" s="140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  <c r="X733" s="114"/>
      <c r="Y733" s="114"/>
      <c r="Z733" s="114"/>
      <c r="AA733" s="114"/>
      <c r="AB733" s="114"/>
    </row>
    <row r="734" spans="1:28" ht="15.75" customHeight="1" x14ac:dyDescent="0.25">
      <c r="A734" s="114"/>
      <c r="B734" s="114"/>
      <c r="C734" s="114"/>
      <c r="D734" s="114"/>
      <c r="E734" s="114"/>
      <c r="F734" s="114"/>
      <c r="G734" s="74"/>
      <c r="H734" s="276"/>
      <c r="I734" s="140"/>
      <c r="J734" s="140"/>
      <c r="K734" s="140"/>
      <c r="L734" s="140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  <c r="Z734" s="114"/>
      <c r="AA734" s="114"/>
      <c r="AB734" s="114"/>
    </row>
    <row r="735" spans="1:28" ht="15.75" customHeight="1" x14ac:dyDescent="0.25">
      <c r="A735" s="114"/>
      <c r="B735" s="114"/>
      <c r="C735" s="114"/>
      <c r="D735" s="114"/>
      <c r="E735" s="114"/>
      <c r="F735" s="114"/>
      <c r="G735" s="74"/>
      <c r="H735" s="276"/>
      <c r="I735" s="140"/>
      <c r="J735" s="140"/>
      <c r="K735" s="140"/>
      <c r="L735" s="140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  <c r="X735" s="114"/>
      <c r="Y735" s="114"/>
      <c r="Z735" s="114"/>
      <c r="AA735" s="114"/>
      <c r="AB735" s="114"/>
    </row>
    <row r="736" spans="1:28" ht="15.75" customHeight="1" x14ac:dyDescent="0.25">
      <c r="A736" s="114"/>
      <c r="B736" s="114"/>
      <c r="C736" s="114"/>
      <c r="D736" s="114"/>
      <c r="E736" s="114"/>
      <c r="F736" s="114"/>
      <c r="G736" s="74"/>
      <c r="H736" s="276"/>
      <c r="I736" s="140"/>
      <c r="J736" s="140"/>
      <c r="K736" s="140"/>
      <c r="L736" s="140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  <c r="Z736" s="114"/>
      <c r="AA736" s="114"/>
      <c r="AB736" s="114"/>
    </row>
    <row r="737" spans="1:28" ht="15.75" customHeight="1" x14ac:dyDescent="0.25">
      <c r="A737" s="114"/>
      <c r="B737" s="114"/>
      <c r="C737" s="114"/>
      <c r="D737" s="114"/>
      <c r="E737" s="114"/>
      <c r="F737" s="114"/>
      <c r="G737" s="74"/>
      <c r="H737" s="276"/>
      <c r="I737" s="140"/>
      <c r="J737" s="140"/>
      <c r="K737" s="140"/>
      <c r="L737" s="140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  <c r="Z737" s="114"/>
      <c r="AA737" s="114"/>
      <c r="AB737" s="114"/>
    </row>
    <row r="738" spans="1:28" ht="15.75" customHeight="1" x14ac:dyDescent="0.25">
      <c r="A738" s="114"/>
      <c r="B738" s="114"/>
      <c r="C738" s="114"/>
      <c r="D738" s="114"/>
      <c r="E738" s="114"/>
      <c r="F738" s="114"/>
      <c r="G738" s="74"/>
      <c r="H738" s="276"/>
      <c r="I738" s="140"/>
      <c r="J738" s="140"/>
      <c r="K738" s="140"/>
      <c r="L738" s="140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  <c r="Z738" s="114"/>
      <c r="AA738" s="114"/>
      <c r="AB738" s="114"/>
    </row>
    <row r="739" spans="1:28" ht="15.75" customHeight="1" x14ac:dyDescent="0.25">
      <c r="A739" s="114"/>
      <c r="B739" s="114"/>
      <c r="C739" s="114"/>
      <c r="D739" s="114"/>
      <c r="E739" s="114"/>
      <c r="F739" s="114"/>
      <c r="G739" s="74"/>
      <c r="H739" s="276"/>
      <c r="I739" s="140"/>
      <c r="J739" s="140"/>
      <c r="K739" s="140"/>
      <c r="L739" s="140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  <c r="X739" s="114"/>
      <c r="Y739" s="114"/>
      <c r="Z739" s="114"/>
      <c r="AA739" s="114"/>
      <c r="AB739" s="114"/>
    </row>
    <row r="740" spans="1:28" ht="15.75" customHeight="1" x14ac:dyDescent="0.25">
      <c r="A740" s="114"/>
      <c r="B740" s="114"/>
      <c r="C740" s="114"/>
      <c r="D740" s="114"/>
      <c r="E740" s="114"/>
      <c r="F740" s="114"/>
      <c r="G740" s="74"/>
      <c r="H740" s="276"/>
      <c r="I740" s="140"/>
      <c r="J740" s="140"/>
      <c r="K740" s="140"/>
      <c r="L740" s="140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  <c r="X740" s="114"/>
      <c r="Y740" s="114"/>
      <c r="Z740" s="114"/>
      <c r="AA740" s="114"/>
      <c r="AB740" s="114"/>
    </row>
    <row r="741" spans="1:28" ht="15.75" customHeight="1" x14ac:dyDescent="0.25">
      <c r="A741" s="114"/>
      <c r="B741" s="114"/>
      <c r="C741" s="114"/>
      <c r="D741" s="114"/>
      <c r="E741" s="114"/>
      <c r="F741" s="114"/>
      <c r="G741" s="74"/>
      <c r="H741" s="276"/>
      <c r="I741" s="140"/>
      <c r="J741" s="140"/>
      <c r="K741" s="140"/>
      <c r="L741" s="140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  <c r="X741" s="114"/>
      <c r="Y741" s="114"/>
      <c r="Z741" s="114"/>
      <c r="AA741" s="114"/>
      <c r="AB741" s="114"/>
    </row>
    <row r="742" spans="1:28" ht="15.75" customHeight="1" x14ac:dyDescent="0.25">
      <c r="A742" s="114"/>
      <c r="B742" s="114"/>
      <c r="C742" s="114"/>
      <c r="D742" s="114"/>
      <c r="E742" s="114"/>
      <c r="F742" s="114"/>
      <c r="G742" s="74"/>
      <c r="H742" s="276"/>
      <c r="I742" s="140"/>
      <c r="J742" s="140"/>
      <c r="K742" s="140"/>
      <c r="L742" s="140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  <c r="Z742" s="114"/>
      <c r="AA742" s="114"/>
      <c r="AB742" s="114"/>
    </row>
    <row r="743" spans="1:28" ht="15.75" customHeight="1" x14ac:dyDescent="0.25">
      <c r="A743" s="114"/>
      <c r="B743" s="114"/>
      <c r="C743" s="114"/>
      <c r="D743" s="114"/>
      <c r="E743" s="114"/>
      <c r="F743" s="114"/>
      <c r="G743" s="74"/>
      <c r="H743" s="276"/>
      <c r="I743" s="140"/>
      <c r="J743" s="140"/>
      <c r="K743" s="140"/>
      <c r="L743" s="140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  <c r="Z743" s="114"/>
      <c r="AA743" s="114"/>
      <c r="AB743" s="114"/>
    </row>
    <row r="744" spans="1:28" ht="15.75" customHeight="1" x14ac:dyDescent="0.25">
      <c r="A744" s="114"/>
      <c r="B744" s="114"/>
      <c r="C744" s="114"/>
      <c r="D744" s="114"/>
      <c r="E744" s="114"/>
      <c r="F744" s="114"/>
      <c r="G744" s="74"/>
      <c r="H744" s="276"/>
      <c r="I744" s="140"/>
      <c r="J744" s="140"/>
      <c r="K744" s="140"/>
      <c r="L744" s="140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  <c r="X744" s="114"/>
      <c r="Y744" s="114"/>
      <c r="Z744" s="114"/>
      <c r="AA744" s="114"/>
      <c r="AB744" s="114"/>
    </row>
    <row r="745" spans="1:28" ht="15.75" customHeight="1" x14ac:dyDescent="0.25">
      <c r="A745" s="114"/>
      <c r="B745" s="114"/>
      <c r="C745" s="114"/>
      <c r="D745" s="114"/>
      <c r="E745" s="114"/>
      <c r="F745" s="114"/>
      <c r="G745" s="74"/>
      <c r="H745" s="276"/>
      <c r="I745" s="140"/>
      <c r="J745" s="140"/>
      <c r="K745" s="140"/>
      <c r="L745" s="140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  <c r="X745" s="114"/>
      <c r="Y745" s="114"/>
      <c r="Z745" s="114"/>
      <c r="AA745" s="114"/>
      <c r="AB745" s="114"/>
    </row>
    <row r="746" spans="1:28" ht="15.75" customHeight="1" x14ac:dyDescent="0.25">
      <c r="A746" s="114"/>
      <c r="B746" s="114"/>
      <c r="C746" s="114"/>
      <c r="D746" s="114"/>
      <c r="E746" s="114"/>
      <c r="F746" s="114"/>
      <c r="G746" s="74"/>
      <c r="H746" s="276"/>
      <c r="I746" s="140"/>
      <c r="J746" s="140"/>
      <c r="K746" s="140"/>
      <c r="L746" s="140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  <c r="Z746" s="114"/>
      <c r="AA746" s="114"/>
      <c r="AB746" s="114"/>
    </row>
    <row r="747" spans="1:28" ht="15.75" customHeight="1" x14ac:dyDescent="0.25">
      <c r="A747" s="114"/>
      <c r="B747" s="114"/>
      <c r="C747" s="114"/>
      <c r="D747" s="114"/>
      <c r="E747" s="114"/>
      <c r="F747" s="114"/>
      <c r="G747" s="74"/>
      <c r="H747" s="276"/>
      <c r="I747" s="140"/>
      <c r="J747" s="140"/>
      <c r="K747" s="140"/>
      <c r="L747" s="140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  <c r="Z747" s="114"/>
      <c r="AA747" s="114"/>
      <c r="AB747" s="114"/>
    </row>
    <row r="748" spans="1:28" ht="15.75" customHeight="1" x14ac:dyDescent="0.25">
      <c r="A748" s="114"/>
      <c r="B748" s="114"/>
      <c r="C748" s="114"/>
      <c r="D748" s="114"/>
      <c r="E748" s="114"/>
      <c r="F748" s="114"/>
      <c r="G748" s="74"/>
      <c r="H748" s="276"/>
      <c r="I748" s="140"/>
      <c r="J748" s="140"/>
      <c r="K748" s="140"/>
      <c r="L748" s="140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  <c r="Z748" s="114"/>
      <c r="AA748" s="114"/>
      <c r="AB748" s="114"/>
    </row>
    <row r="749" spans="1:28" ht="15.75" customHeight="1" x14ac:dyDescent="0.25">
      <c r="A749" s="114"/>
      <c r="B749" s="114"/>
      <c r="C749" s="114"/>
      <c r="D749" s="114"/>
      <c r="E749" s="114"/>
      <c r="F749" s="114"/>
      <c r="G749" s="74"/>
      <c r="H749" s="276"/>
      <c r="I749" s="140"/>
      <c r="J749" s="140"/>
      <c r="K749" s="140"/>
      <c r="L749" s="140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  <c r="X749" s="114"/>
      <c r="Y749" s="114"/>
      <c r="Z749" s="114"/>
      <c r="AA749" s="114"/>
      <c r="AB749" s="114"/>
    </row>
    <row r="750" spans="1:28" ht="15.75" customHeight="1" x14ac:dyDescent="0.25">
      <c r="A750" s="114"/>
      <c r="B750" s="114"/>
      <c r="C750" s="114"/>
      <c r="D750" s="114"/>
      <c r="E750" s="114"/>
      <c r="F750" s="114"/>
      <c r="G750" s="74"/>
      <c r="H750" s="276"/>
      <c r="I750" s="140"/>
      <c r="J750" s="140"/>
      <c r="K750" s="140"/>
      <c r="L750" s="140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  <c r="Z750" s="114"/>
      <c r="AA750" s="114"/>
      <c r="AB750" s="114"/>
    </row>
    <row r="751" spans="1:28" ht="15.75" customHeight="1" x14ac:dyDescent="0.25">
      <c r="A751" s="114"/>
      <c r="B751" s="114"/>
      <c r="C751" s="114"/>
      <c r="D751" s="114"/>
      <c r="E751" s="114"/>
      <c r="F751" s="114"/>
      <c r="G751" s="74"/>
      <c r="H751" s="276"/>
      <c r="I751" s="140"/>
      <c r="J751" s="140"/>
      <c r="K751" s="140"/>
      <c r="L751" s="140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  <c r="X751" s="114"/>
      <c r="Y751" s="114"/>
      <c r="Z751" s="114"/>
      <c r="AA751" s="114"/>
      <c r="AB751" s="114"/>
    </row>
    <row r="752" spans="1:28" ht="15.75" customHeight="1" x14ac:dyDescent="0.25">
      <c r="A752" s="114"/>
      <c r="B752" s="114"/>
      <c r="C752" s="114"/>
      <c r="D752" s="114"/>
      <c r="E752" s="114"/>
      <c r="F752" s="114"/>
      <c r="G752" s="74"/>
      <c r="H752" s="276"/>
      <c r="I752" s="140"/>
      <c r="J752" s="140"/>
      <c r="K752" s="140"/>
      <c r="L752" s="140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  <c r="X752" s="114"/>
      <c r="Y752" s="114"/>
      <c r="Z752" s="114"/>
      <c r="AA752" s="114"/>
      <c r="AB752" s="114"/>
    </row>
    <row r="753" spans="1:28" ht="15.75" customHeight="1" x14ac:dyDescent="0.25">
      <c r="A753" s="114"/>
      <c r="B753" s="114"/>
      <c r="C753" s="114"/>
      <c r="D753" s="114"/>
      <c r="E753" s="114"/>
      <c r="F753" s="114"/>
      <c r="G753" s="74"/>
      <c r="H753" s="276"/>
      <c r="I753" s="140"/>
      <c r="J753" s="140"/>
      <c r="K753" s="140"/>
      <c r="L753" s="140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  <c r="Z753" s="114"/>
      <c r="AA753" s="114"/>
      <c r="AB753" s="114"/>
    </row>
    <row r="754" spans="1:28" ht="15.75" customHeight="1" x14ac:dyDescent="0.25">
      <c r="A754" s="114"/>
      <c r="B754" s="114"/>
      <c r="C754" s="114"/>
      <c r="D754" s="114"/>
      <c r="E754" s="114"/>
      <c r="F754" s="114"/>
      <c r="G754" s="74"/>
      <c r="H754" s="276"/>
      <c r="I754" s="140"/>
      <c r="J754" s="140"/>
      <c r="K754" s="140"/>
      <c r="L754" s="140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  <c r="Z754" s="114"/>
      <c r="AA754" s="114"/>
      <c r="AB754" s="114"/>
    </row>
    <row r="755" spans="1:28" ht="15.75" customHeight="1" x14ac:dyDescent="0.25">
      <c r="A755" s="114"/>
      <c r="B755" s="114"/>
      <c r="C755" s="114"/>
      <c r="D755" s="114"/>
      <c r="E755" s="114"/>
      <c r="F755" s="114"/>
      <c r="G755" s="74"/>
      <c r="H755" s="276"/>
      <c r="I755" s="140"/>
      <c r="J755" s="140"/>
      <c r="K755" s="140"/>
      <c r="L755" s="140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  <c r="Z755" s="114"/>
      <c r="AA755" s="114"/>
      <c r="AB755" s="114"/>
    </row>
    <row r="756" spans="1:28" ht="15.75" customHeight="1" x14ac:dyDescent="0.25">
      <c r="A756" s="114"/>
      <c r="B756" s="114"/>
      <c r="C756" s="114"/>
      <c r="D756" s="114"/>
      <c r="E756" s="114"/>
      <c r="F756" s="114"/>
      <c r="G756" s="74"/>
      <c r="H756" s="276"/>
      <c r="I756" s="140"/>
      <c r="J756" s="140"/>
      <c r="K756" s="140"/>
      <c r="L756" s="140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  <c r="Z756" s="114"/>
      <c r="AA756" s="114"/>
      <c r="AB756" s="114"/>
    </row>
    <row r="757" spans="1:28" ht="15.75" customHeight="1" x14ac:dyDescent="0.25">
      <c r="A757" s="114"/>
      <c r="B757" s="114"/>
      <c r="C757" s="114"/>
      <c r="D757" s="114"/>
      <c r="E757" s="114"/>
      <c r="F757" s="114"/>
      <c r="G757" s="74"/>
      <c r="H757" s="276"/>
      <c r="I757" s="140"/>
      <c r="J757" s="140"/>
      <c r="K757" s="140"/>
      <c r="L757" s="140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  <c r="Z757" s="114"/>
      <c r="AA757" s="114"/>
      <c r="AB757" s="114"/>
    </row>
    <row r="758" spans="1:28" ht="15.75" customHeight="1" x14ac:dyDescent="0.25">
      <c r="A758" s="114"/>
      <c r="B758" s="114"/>
      <c r="C758" s="114"/>
      <c r="D758" s="114"/>
      <c r="E758" s="114"/>
      <c r="F758" s="114"/>
      <c r="G758" s="74"/>
      <c r="H758" s="276"/>
      <c r="I758" s="140"/>
      <c r="J758" s="140"/>
      <c r="K758" s="140"/>
      <c r="L758" s="140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  <c r="X758" s="114"/>
      <c r="Y758" s="114"/>
      <c r="Z758" s="114"/>
      <c r="AA758" s="114"/>
      <c r="AB758" s="114"/>
    </row>
    <row r="759" spans="1:28" ht="15.75" customHeight="1" x14ac:dyDescent="0.25">
      <c r="A759" s="114"/>
      <c r="B759" s="114"/>
      <c r="C759" s="114"/>
      <c r="D759" s="114"/>
      <c r="E759" s="114"/>
      <c r="F759" s="114"/>
      <c r="G759" s="74"/>
      <c r="H759" s="276"/>
      <c r="I759" s="140"/>
      <c r="J759" s="140"/>
      <c r="K759" s="140"/>
      <c r="L759" s="140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  <c r="Z759" s="114"/>
      <c r="AA759" s="114"/>
      <c r="AB759" s="114"/>
    </row>
    <row r="760" spans="1:28" ht="15.75" customHeight="1" x14ac:dyDescent="0.25">
      <c r="A760" s="114"/>
      <c r="B760" s="114"/>
      <c r="C760" s="114"/>
      <c r="D760" s="114"/>
      <c r="E760" s="114"/>
      <c r="F760" s="114"/>
      <c r="G760" s="74"/>
      <c r="H760" s="276"/>
      <c r="I760" s="140"/>
      <c r="J760" s="140"/>
      <c r="K760" s="140"/>
      <c r="L760" s="140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  <c r="X760" s="114"/>
      <c r="Y760" s="114"/>
      <c r="Z760" s="114"/>
      <c r="AA760" s="114"/>
      <c r="AB760" s="114"/>
    </row>
    <row r="761" spans="1:28" ht="15.75" customHeight="1" x14ac:dyDescent="0.25">
      <c r="A761" s="114"/>
      <c r="B761" s="114"/>
      <c r="C761" s="114"/>
      <c r="D761" s="114"/>
      <c r="E761" s="114"/>
      <c r="F761" s="114"/>
      <c r="G761" s="74"/>
      <c r="H761" s="276"/>
      <c r="I761" s="140"/>
      <c r="J761" s="140"/>
      <c r="K761" s="140"/>
      <c r="L761" s="140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  <c r="X761" s="114"/>
      <c r="Y761" s="114"/>
      <c r="Z761" s="114"/>
      <c r="AA761" s="114"/>
      <c r="AB761" s="114"/>
    </row>
    <row r="762" spans="1:28" ht="15.75" customHeight="1" x14ac:dyDescent="0.25">
      <c r="A762" s="114"/>
      <c r="B762" s="114"/>
      <c r="C762" s="114"/>
      <c r="D762" s="114"/>
      <c r="E762" s="114"/>
      <c r="F762" s="114"/>
      <c r="G762" s="74"/>
      <c r="H762" s="276"/>
      <c r="I762" s="140"/>
      <c r="J762" s="140"/>
      <c r="K762" s="140"/>
      <c r="L762" s="140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  <c r="Z762" s="114"/>
      <c r="AA762" s="114"/>
      <c r="AB762" s="114"/>
    </row>
    <row r="763" spans="1:28" ht="15.75" customHeight="1" x14ac:dyDescent="0.25">
      <c r="A763" s="114"/>
      <c r="B763" s="114"/>
      <c r="C763" s="114"/>
      <c r="D763" s="114"/>
      <c r="E763" s="114"/>
      <c r="F763" s="114"/>
      <c r="G763" s="74"/>
      <c r="H763" s="276"/>
      <c r="I763" s="140"/>
      <c r="J763" s="140"/>
      <c r="K763" s="140"/>
      <c r="L763" s="140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  <c r="X763" s="114"/>
      <c r="Y763" s="114"/>
      <c r="Z763" s="114"/>
      <c r="AA763" s="114"/>
      <c r="AB763" s="114"/>
    </row>
    <row r="764" spans="1:28" ht="15.75" customHeight="1" x14ac:dyDescent="0.25">
      <c r="A764" s="114"/>
      <c r="B764" s="114"/>
      <c r="C764" s="114"/>
      <c r="D764" s="114"/>
      <c r="E764" s="114"/>
      <c r="F764" s="114"/>
      <c r="G764" s="74"/>
      <c r="H764" s="276"/>
      <c r="I764" s="140"/>
      <c r="J764" s="140"/>
      <c r="K764" s="140"/>
      <c r="L764" s="140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  <c r="Z764" s="114"/>
      <c r="AA764" s="114"/>
      <c r="AB764" s="114"/>
    </row>
    <row r="765" spans="1:28" ht="15.75" customHeight="1" x14ac:dyDescent="0.25">
      <c r="A765" s="114"/>
      <c r="B765" s="114"/>
      <c r="C765" s="114"/>
      <c r="D765" s="114"/>
      <c r="E765" s="114"/>
      <c r="F765" s="114"/>
      <c r="G765" s="74"/>
      <c r="H765" s="276"/>
      <c r="I765" s="140"/>
      <c r="J765" s="140"/>
      <c r="K765" s="140"/>
      <c r="L765" s="140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  <c r="Z765" s="114"/>
      <c r="AA765" s="114"/>
      <c r="AB765" s="114"/>
    </row>
    <row r="766" spans="1:28" ht="15.75" customHeight="1" x14ac:dyDescent="0.25">
      <c r="A766" s="114"/>
      <c r="B766" s="114"/>
      <c r="C766" s="114"/>
      <c r="D766" s="114"/>
      <c r="E766" s="114"/>
      <c r="F766" s="114"/>
      <c r="G766" s="74"/>
      <c r="H766" s="276"/>
      <c r="I766" s="140"/>
      <c r="J766" s="140"/>
      <c r="K766" s="140"/>
      <c r="L766" s="140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  <c r="X766" s="114"/>
      <c r="Y766" s="114"/>
      <c r="Z766" s="114"/>
      <c r="AA766" s="114"/>
      <c r="AB766" s="114"/>
    </row>
    <row r="767" spans="1:28" ht="15.75" customHeight="1" x14ac:dyDescent="0.25">
      <c r="A767" s="114"/>
      <c r="B767" s="114"/>
      <c r="C767" s="114"/>
      <c r="D767" s="114"/>
      <c r="E767" s="114"/>
      <c r="F767" s="114"/>
      <c r="G767" s="74"/>
      <c r="H767" s="276"/>
      <c r="I767" s="140"/>
      <c r="J767" s="140"/>
      <c r="K767" s="140"/>
      <c r="L767" s="140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  <c r="Z767" s="114"/>
      <c r="AA767" s="114"/>
      <c r="AB767" s="114"/>
    </row>
    <row r="768" spans="1:28" ht="15.75" customHeight="1" x14ac:dyDescent="0.25">
      <c r="A768" s="114"/>
      <c r="B768" s="114"/>
      <c r="C768" s="114"/>
      <c r="D768" s="114"/>
      <c r="E768" s="114"/>
      <c r="F768" s="114"/>
      <c r="G768" s="74"/>
      <c r="H768" s="276"/>
      <c r="I768" s="140"/>
      <c r="J768" s="140"/>
      <c r="K768" s="140"/>
      <c r="L768" s="140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  <c r="X768" s="114"/>
      <c r="Y768" s="114"/>
      <c r="Z768" s="114"/>
      <c r="AA768" s="114"/>
      <c r="AB768" s="114"/>
    </row>
    <row r="769" spans="1:28" ht="15.75" customHeight="1" x14ac:dyDescent="0.25">
      <c r="A769" s="114"/>
      <c r="B769" s="114"/>
      <c r="C769" s="114"/>
      <c r="D769" s="114"/>
      <c r="E769" s="114"/>
      <c r="F769" s="114"/>
      <c r="G769" s="74"/>
      <c r="H769" s="276"/>
      <c r="I769" s="140"/>
      <c r="J769" s="140"/>
      <c r="K769" s="140"/>
      <c r="L769" s="140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  <c r="X769" s="114"/>
      <c r="Y769" s="114"/>
      <c r="Z769" s="114"/>
      <c r="AA769" s="114"/>
      <c r="AB769" s="114"/>
    </row>
    <row r="770" spans="1:28" ht="15.75" customHeight="1" x14ac:dyDescent="0.25">
      <c r="A770" s="114"/>
      <c r="B770" s="114"/>
      <c r="C770" s="114"/>
      <c r="D770" s="114"/>
      <c r="E770" s="114"/>
      <c r="F770" s="114"/>
      <c r="G770" s="74"/>
      <c r="H770" s="276"/>
      <c r="I770" s="140"/>
      <c r="J770" s="140"/>
      <c r="K770" s="140"/>
      <c r="L770" s="140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  <c r="Z770" s="114"/>
      <c r="AA770" s="114"/>
      <c r="AB770" s="114"/>
    </row>
    <row r="771" spans="1:28" ht="15.75" customHeight="1" x14ac:dyDescent="0.25">
      <c r="A771" s="114"/>
      <c r="B771" s="114"/>
      <c r="C771" s="114"/>
      <c r="D771" s="114"/>
      <c r="E771" s="114"/>
      <c r="F771" s="114"/>
      <c r="G771" s="74"/>
      <c r="H771" s="276"/>
      <c r="I771" s="140"/>
      <c r="J771" s="140"/>
      <c r="K771" s="140"/>
      <c r="L771" s="140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  <c r="X771" s="114"/>
      <c r="Y771" s="114"/>
      <c r="Z771" s="114"/>
      <c r="AA771" s="114"/>
      <c r="AB771" s="114"/>
    </row>
    <row r="772" spans="1:28" ht="15.75" customHeight="1" x14ac:dyDescent="0.25">
      <c r="A772" s="114"/>
      <c r="B772" s="114"/>
      <c r="C772" s="114"/>
      <c r="D772" s="114"/>
      <c r="E772" s="114"/>
      <c r="F772" s="114"/>
      <c r="G772" s="74"/>
      <c r="H772" s="276"/>
      <c r="I772" s="140"/>
      <c r="J772" s="140"/>
      <c r="K772" s="140"/>
      <c r="L772" s="140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  <c r="Z772" s="114"/>
      <c r="AA772" s="114"/>
      <c r="AB772" s="114"/>
    </row>
    <row r="773" spans="1:28" ht="15.75" customHeight="1" x14ac:dyDescent="0.25">
      <c r="A773" s="114"/>
      <c r="B773" s="114"/>
      <c r="C773" s="114"/>
      <c r="D773" s="114"/>
      <c r="E773" s="114"/>
      <c r="F773" s="114"/>
      <c r="G773" s="74"/>
      <c r="H773" s="276"/>
      <c r="I773" s="140"/>
      <c r="J773" s="140"/>
      <c r="K773" s="140"/>
      <c r="L773" s="140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  <c r="Z773" s="114"/>
      <c r="AA773" s="114"/>
      <c r="AB773" s="114"/>
    </row>
    <row r="774" spans="1:28" ht="15.75" customHeight="1" x14ac:dyDescent="0.25">
      <c r="A774" s="114"/>
      <c r="B774" s="114"/>
      <c r="C774" s="114"/>
      <c r="D774" s="114"/>
      <c r="E774" s="114"/>
      <c r="F774" s="114"/>
      <c r="G774" s="74"/>
      <c r="H774" s="276"/>
      <c r="I774" s="140"/>
      <c r="J774" s="140"/>
      <c r="K774" s="140"/>
      <c r="L774" s="140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  <c r="X774" s="114"/>
      <c r="Y774" s="114"/>
      <c r="Z774" s="114"/>
      <c r="AA774" s="114"/>
      <c r="AB774" s="114"/>
    </row>
    <row r="775" spans="1:28" ht="15.75" customHeight="1" x14ac:dyDescent="0.25">
      <c r="A775" s="114"/>
      <c r="B775" s="114"/>
      <c r="C775" s="114"/>
      <c r="D775" s="114"/>
      <c r="E775" s="114"/>
      <c r="F775" s="114"/>
      <c r="G775" s="74"/>
      <c r="H775" s="276"/>
      <c r="I775" s="140"/>
      <c r="J775" s="140"/>
      <c r="K775" s="140"/>
      <c r="L775" s="140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  <c r="X775" s="114"/>
      <c r="Y775" s="114"/>
      <c r="Z775" s="114"/>
      <c r="AA775" s="114"/>
      <c r="AB775" s="114"/>
    </row>
    <row r="776" spans="1:28" ht="15.75" customHeight="1" x14ac:dyDescent="0.25">
      <c r="A776" s="114"/>
      <c r="B776" s="114"/>
      <c r="C776" s="114"/>
      <c r="D776" s="114"/>
      <c r="E776" s="114"/>
      <c r="F776" s="114"/>
      <c r="G776" s="74"/>
      <c r="H776" s="276"/>
      <c r="I776" s="140"/>
      <c r="J776" s="140"/>
      <c r="K776" s="140"/>
      <c r="L776" s="140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  <c r="Z776" s="114"/>
      <c r="AA776" s="114"/>
      <c r="AB776" s="114"/>
    </row>
    <row r="777" spans="1:28" ht="15.75" customHeight="1" x14ac:dyDescent="0.25">
      <c r="A777" s="114"/>
      <c r="B777" s="114"/>
      <c r="C777" s="114"/>
      <c r="D777" s="114"/>
      <c r="E777" s="114"/>
      <c r="F777" s="114"/>
      <c r="G777" s="74"/>
      <c r="H777" s="276"/>
      <c r="I777" s="140"/>
      <c r="J777" s="140"/>
      <c r="K777" s="140"/>
      <c r="L777" s="140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  <c r="X777" s="114"/>
      <c r="Y777" s="114"/>
      <c r="Z777" s="114"/>
      <c r="AA777" s="114"/>
      <c r="AB777" s="114"/>
    </row>
    <row r="778" spans="1:28" ht="15.75" customHeight="1" x14ac:dyDescent="0.25">
      <c r="A778" s="114"/>
      <c r="B778" s="114"/>
      <c r="C778" s="114"/>
      <c r="D778" s="114"/>
      <c r="E778" s="114"/>
      <c r="F778" s="114"/>
      <c r="G778" s="74"/>
      <c r="H778" s="276"/>
      <c r="I778" s="140"/>
      <c r="J778" s="140"/>
      <c r="K778" s="140"/>
      <c r="L778" s="140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  <c r="X778" s="114"/>
      <c r="Y778" s="114"/>
      <c r="Z778" s="114"/>
      <c r="AA778" s="114"/>
      <c r="AB778" s="114"/>
    </row>
    <row r="779" spans="1:28" ht="15.75" customHeight="1" x14ac:dyDescent="0.25">
      <c r="A779" s="114"/>
      <c r="B779" s="114"/>
      <c r="C779" s="114"/>
      <c r="D779" s="114"/>
      <c r="E779" s="114"/>
      <c r="F779" s="114"/>
      <c r="G779" s="74"/>
      <c r="H779" s="276"/>
      <c r="I779" s="140"/>
      <c r="J779" s="140"/>
      <c r="K779" s="140"/>
      <c r="L779" s="140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  <c r="X779" s="114"/>
      <c r="Y779" s="114"/>
      <c r="Z779" s="114"/>
      <c r="AA779" s="114"/>
      <c r="AB779" s="114"/>
    </row>
    <row r="780" spans="1:28" ht="15.75" customHeight="1" x14ac:dyDescent="0.25">
      <c r="A780" s="114"/>
      <c r="B780" s="114"/>
      <c r="C780" s="114"/>
      <c r="D780" s="114"/>
      <c r="E780" s="114"/>
      <c r="F780" s="114"/>
      <c r="G780" s="74"/>
      <c r="H780" s="276"/>
      <c r="I780" s="140"/>
      <c r="J780" s="140"/>
      <c r="K780" s="140"/>
      <c r="L780" s="140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  <c r="X780" s="114"/>
      <c r="Y780" s="114"/>
      <c r="Z780" s="114"/>
      <c r="AA780" s="114"/>
      <c r="AB780" s="114"/>
    </row>
    <row r="781" spans="1:28" ht="15.75" customHeight="1" x14ac:dyDescent="0.25">
      <c r="A781" s="114"/>
      <c r="B781" s="114"/>
      <c r="C781" s="114"/>
      <c r="D781" s="114"/>
      <c r="E781" s="114"/>
      <c r="F781" s="114"/>
      <c r="G781" s="74"/>
      <c r="H781" s="276"/>
      <c r="I781" s="140"/>
      <c r="J781" s="140"/>
      <c r="K781" s="140"/>
      <c r="L781" s="140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  <c r="X781" s="114"/>
      <c r="Y781" s="114"/>
      <c r="Z781" s="114"/>
      <c r="AA781" s="114"/>
      <c r="AB781" s="114"/>
    </row>
    <row r="782" spans="1:28" ht="15.75" customHeight="1" x14ac:dyDescent="0.25">
      <c r="A782" s="114"/>
      <c r="B782" s="114"/>
      <c r="C782" s="114"/>
      <c r="D782" s="114"/>
      <c r="E782" s="114"/>
      <c r="F782" s="114"/>
      <c r="G782" s="74"/>
      <c r="H782" s="276"/>
      <c r="I782" s="140"/>
      <c r="J782" s="140"/>
      <c r="K782" s="140"/>
      <c r="L782" s="140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  <c r="Z782" s="114"/>
      <c r="AA782" s="114"/>
      <c r="AB782" s="114"/>
    </row>
    <row r="783" spans="1:28" ht="15.75" customHeight="1" x14ac:dyDescent="0.25">
      <c r="A783" s="114"/>
      <c r="B783" s="114"/>
      <c r="C783" s="114"/>
      <c r="D783" s="114"/>
      <c r="E783" s="114"/>
      <c r="F783" s="114"/>
      <c r="G783" s="74"/>
      <c r="H783" s="276"/>
      <c r="I783" s="140"/>
      <c r="J783" s="140"/>
      <c r="K783" s="140"/>
      <c r="L783" s="140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  <c r="Z783" s="114"/>
      <c r="AA783" s="114"/>
      <c r="AB783" s="114"/>
    </row>
    <row r="784" spans="1:28" ht="15.75" customHeight="1" x14ac:dyDescent="0.25">
      <c r="A784" s="114"/>
      <c r="B784" s="114"/>
      <c r="C784" s="114"/>
      <c r="D784" s="114"/>
      <c r="E784" s="114"/>
      <c r="F784" s="114"/>
      <c r="G784" s="74"/>
      <c r="H784" s="276"/>
      <c r="I784" s="140"/>
      <c r="J784" s="140"/>
      <c r="K784" s="140"/>
      <c r="L784" s="140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  <c r="X784" s="114"/>
      <c r="Y784" s="114"/>
      <c r="Z784" s="114"/>
      <c r="AA784" s="114"/>
      <c r="AB784" s="114"/>
    </row>
    <row r="785" spans="1:28" ht="15.75" customHeight="1" x14ac:dyDescent="0.25">
      <c r="A785" s="114"/>
      <c r="B785" s="114"/>
      <c r="C785" s="114"/>
      <c r="D785" s="114"/>
      <c r="E785" s="114"/>
      <c r="F785" s="114"/>
      <c r="G785" s="74"/>
      <c r="H785" s="276"/>
      <c r="I785" s="140"/>
      <c r="J785" s="140"/>
      <c r="K785" s="140"/>
      <c r="L785" s="140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  <c r="X785" s="114"/>
      <c r="Y785" s="114"/>
      <c r="Z785" s="114"/>
      <c r="AA785" s="114"/>
      <c r="AB785" s="114"/>
    </row>
    <row r="786" spans="1:28" ht="15.75" customHeight="1" x14ac:dyDescent="0.25">
      <c r="A786" s="114"/>
      <c r="B786" s="114"/>
      <c r="C786" s="114"/>
      <c r="D786" s="114"/>
      <c r="E786" s="114"/>
      <c r="F786" s="114"/>
      <c r="G786" s="74"/>
      <c r="H786" s="276"/>
      <c r="I786" s="140"/>
      <c r="J786" s="140"/>
      <c r="K786" s="140"/>
      <c r="L786" s="140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  <c r="X786" s="114"/>
      <c r="Y786" s="114"/>
      <c r="Z786" s="114"/>
      <c r="AA786" s="114"/>
      <c r="AB786" s="114"/>
    </row>
    <row r="787" spans="1:28" ht="15.75" customHeight="1" x14ac:dyDescent="0.25">
      <c r="A787" s="114"/>
      <c r="B787" s="114"/>
      <c r="C787" s="114"/>
      <c r="D787" s="114"/>
      <c r="E787" s="114"/>
      <c r="F787" s="114"/>
      <c r="G787" s="74"/>
      <c r="H787" s="276"/>
      <c r="I787" s="140"/>
      <c r="J787" s="140"/>
      <c r="K787" s="140"/>
      <c r="L787" s="140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  <c r="Z787" s="114"/>
      <c r="AA787" s="114"/>
      <c r="AB787" s="114"/>
    </row>
    <row r="788" spans="1:28" ht="15.75" customHeight="1" x14ac:dyDescent="0.25">
      <c r="A788" s="114"/>
      <c r="B788" s="114"/>
      <c r="C788" s="114"/>
      <c r="D788" s="114"/>
      <c r="E788" s="114"/>
      <c r="F788" s="114"/>
      <c r="G788" s="74"/>
      <c r="H788" s="276"/>
      <c r="I788" s="140"/>
      <c r="J788" s="140"/>
      <c r="K788" s="140"/>
      <c r="L788" s="140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  <c r="Z788" s="114"/>
      <c r="AA788" s="114"/>
      <c r="AB788" s="114"/>
    </row>
    <row r="789" spans="1:28" ht="15.75" customHeight="1" x14ac:dyDescent="0.25">
      <c r="A789" s="114"/>
      <c r="B789" s="114"/>
      <c r="C789" s="114"/>
      <c r="D789" s="114"/>
      <c r="E789" s="114"/>
      <c r="F789" s="114"/>
      <c r="G789" s="74"/>
      <c r="H789" s="276"/>
      <c r="I789" s="140"/>
      <c r="J789" s="140"/>
      <c r="K789" s="140"/>
      <c r="L789" s="140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  <c r="X789" s="114"/>
      <c r="Y789" s="114"/>
      <c r="Z789" s="114"/>
      <c r="AA789" s="114"/>
      <c r="AB789" s="114"/>
    </row>
    <row r="790" spans="1:28" ht="15.75" customHeight="1" x14ac:dyDescent="0.25">
      <c r="A790" s="114"/>
      <c r="B790" s="114"/>
      <c r="C790" s="114"/>
      <c r="D790" s="114"/>
      <c r="E790" s="114"/>
      <c r="F790" s="114"/>
      <c r="G790" s="74"/>
      <c r="H790" s="276"/>
      <c r="I790" s="140"/>
      <c r="J790" s="140"/>
      <c r="K790" s="140"/>
      <c r="L790" s="140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  <c r="X790" s="114"/>
      <c r="Y790" s="114"/>
      <c r="Z790" s="114"/>
      <c r="AA790" s="114"/>
      <c r="AB790" s="114"/>
    </row>
    <row r="791" spans="1:28" ht="15.75" customHeight="1" x14ac:dyDescent="0.25">
      <c r="A791" s="114"/>
      <c r="B791" s="114"/>
      <c r="C791" s="114"/>
      <c r="D791" s="114"/>
      <c r="E791" s="114"/>
      <c r="F791" s="114"/>
      <c r="G791" s="74"/>
      <c r="H791" s="276"/>
      <c r="I791" s="140"/>
      <c r="J791" s="140"/>
      <c r="K791" s="140"/>
      <c r="L791" s="140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  <c r="Z791" s="114"/>
      <c r="AA791" s="114"/>
      <c r="AB791" s="114"/>
    </row>
    <row r="792" spans="1:28" ht="15.75" customHeight="1" x14ac:dyDescent="0.25">
      <c r="A792" s="114"/>
      <c r="B792" s="114"/>
      <c r="C792" s="114"/>
      <c r="D792" s="114"/>
      <c r="E792" s="114"/>
      <c r="F792" s="114"/>
      <c r="G792" s="74"/>
      <c r="H792" s="276"/>
      <c r="I792" s="140"/>
      <c r="J792" s="140"/>
      <c r="K792" s="140"/>
      <c r="L792" s="140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  <c r="Z792" s="114"/>
      <c r="AA792" s="114"/>
      <c r="AB792" s="114"/>
    </row>
    <row r="793" spans="1:28" ht="15.75" customHeight="1" x14ac:dyDescent="0.25">
      <c r="A793" s="114"/>
      <c r="B793" s="114"/>
      <c r="C793" s="114"/>
      <c r="D793" s="114"/>
      <c r="E793" s="114"/>
      <c r="F793" s="114"/>
      <c r="G793" s="74"/>
      <c r="H793" s="276"/>
      <c r="I793" s="140"/>
      <c r="J793" s="140"/>
      <c r="K793" s="140"/>
      <c r="L793" s="140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  <c r="Z793" s="114"/>
      <c r="AA793" s="114"/>
      <c r="AB793" s="114"/>
    </row>
    <row r="794" spans="1:28" ht="15.75" customHeight="1" x14ac:dyDescent="0.25">
      <c r="A794" s="114"/>
      <c r="B794" s="114"/>
      <c r="C794" s="114"/>
      <c r="D794" s="114"/>
      <c r="E794" s="114"/>
      <c r="F794" s="114"/>
      <c r="G794" s="74"/>
      <c r="H794" s="276"/>
      <c r="I794" s="140"/>
      <c r="J794" s="140"/>
      <c r="K794" s="140"/>
      <c r="L794" s="140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  <c r="Z794" s="114"/>
      <c r="AA794" s="114"/>
      <c r="AB794" s="114"/>
    </row>
    <row r="795" spans="1:28" ht="15.75" customHeight="1" x14ac:dyDescent="0.25">
      <c r="A795" s="114"/>
      <c r="B795" s="114"/>
      <c r="C795" s="114"/>
      <c r="D795" s="114"/>
      <c r="E795" s="114"/>
      <c r="F795" s="114"/>
      <c r="G795" s="74"/>
      <c r="H795" s="276"/>
      <c r="I795" s="140"/>
      <c r="J795" s="140"/>
      <c r="K795" s="140"/>
      <c r="L795" s="140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  <c r="Z795" s="114"/>
      <c r="AA795" s="114"/>
      <c r="AB795" s="114"/>
    </row>
    <row r="796" spans="1:28" ht="15.75" customHeight="1" x14ac:dyDescent="0.25">
      <c r="A796" s="114"/>
      <c r="B796" s="114"/>
      <c r="C796" s="114"/>
      <c r="D796" s="114"/>
      <c r="E796" s="114"/>
      <c r="F796" s="114"/>
      <c r="G796" s="74"/>
      <c r="H796" s="276"/>
      <c r="I796" s="140"/>
      <c r="J796" s="140"/>
      <c r="K796" s="140"/>
      <c r="L796" s="140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  <c r="Z796" s="114"/>
      <c r="AA796" s="114"/>
      <c r="AB796" s="114"/>
    </row>
    <row r="797" spans="1:28" ht="15.75" customHeight="1" x14ac:dyDescent="0.25">
      <c r="A797" s="114"/>
      <c r="B797" s="114"/>
      <c r="C797" s="114"/>
      <c r="D797" s="114"/>
      <c r="E797" s="114"/>
      <c r="F797" s="114"/>
      <c r="G797" s="74"/>
      <c r="H797" s="276"/>
      <c r="I797" s="140"/>
      <c r="J797" s="140"/>
      <c r="K797" s="140"/>
      <c r="L797" s="140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  <c r="Z797" s="114"/>
      <c r="AA797" s="114"/>
      <c r="AB797" s="114"/>
    </row>
    <row r="798" spans="1:28" ht="15.75" customHeight="1" x14ac:dyDescent="0.25">
      <c r="A798" s="114"/>
      <c r="B798" s="114"/>
      <c r="C798" s="114"/>
      <c r="D798" s="114"/>
      <c r="E798" s="114"/>
      <c r="F798" s="114"/>
      <c r="G798" s="74"/>
      <c r="H798" s="276"/>
      <c r="I798" s="140"/>
      <c r="J798" s="140"/>
      <c r="K798" s="140"/>
      <c r="L798" s="140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  <c r="Z798" s="114"/>
      <c r="AA798" s="114"/>
      <c r="AB798" s="114"/>
    </row>
    <row r="799" spans="1:28" ht="15.75" customHeight="1" x14ac:dyDescent="0.25">
      <c r="A799" s="114"/>
      <c r="B799" s="114"/>
      <c r="C799" s="114"/>
      <c r="D799" s="114"/>
      <c r="E799" s="114"/>
      <c r="F799" s="114"/>
      <c r="G799" s="74"/>
      <c r="H799" s="276"/>
      <c r="I799" s="140"/>
      <c r="J799" s="140"/>
      <c r="K799" s="140"/>
      <c r="L799" s="140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  <c r="Z799" s="114"/>
      <c r="AA799" s="114"/>
      <c r="AB799" s="114"/>
    </row>
    <row r="800" spans="1:28" ht="15.75" customHeight="1" x14ac:dyDescent="0.25">
      <c r="A800" s="114"/>
      <c r="B800" s="114"/>
      <c r="C800" s="114"/>
      <c r="D800" s="114"/>
      <c r="E800" s="114"/>
      <c r="F800" s="114"/>
      <c r="G800" s="74"/>
      <c r="H800" s="276"/>
      <c r="I800" s="140"/>
      <c r="J800" s="140"/>
      <c r="K800" s="140"/>
      <c r="L800" s="140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  <c r="Z800" s="114"/>
      <c r="AA800" s="114"/>
      <c r="AB800" s="114"/>
    </row>
    <row r="801" spans="1:28" ht="15.75" customHeight="1" x14ac:dyDescent="0.25">
      <c r="A801" s="114"/>
      <c r="B801" s="114"/>
      <c r="C801" s="114"/>
      <c r="D801" s="114"/>
      <c r="E801" s="114"/>
      <c r="F801" s="114"/>
      <c r="G801" s="74"/>
      <c r="H801" s="276"/>
      <c r="I801" s="140"/>
      <c r="J801" s="140"/>
      <c r="K801" s="140"/>
      <c r="L801" s="140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  <c r="Z801" s="114"/>
      <c r="AA801" s="114"/>
      <c r="AB801" s="114"/>
    </row>
    <row r="802" spans="1:28" ht="15.75" customHeight="1" x14ac:dyDescent="0.25">
      <c r="A802" s="114"/>
      <c r="B802" s="114"/>
      <c r="C802" s="114"/>
      <c r="D802" s="114"/>
      <c r="E802" s="114"/>
      <c r="F802" s="114"/>
      <c r="G802" s="74"/>
      <c r="H802" s="276"/>
      <c r="I802" s="140"/>
      <c r="J802" s="140"/>
      <c r="K802" s="140"/>
      <c r="L802" s="140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  <c r="X802" s="114"/>
      <c r="Y802" s="114"/>
      <c r="Z802" s="114"/>
      <c r="AA802" s="114"/>
      <c r="AB802" s="114"/>
    </row>
    <row r="803" spans="1:28" ht="15.75" customHeight="1" x14ac:dyDescent="0.25">
      <c r="A803" s="114"/>
      <c r="B803" s="114"/>
      <c r="C803" s="114"/>
      <c r="D803" s="114"/>
      <c r="E803" s="114"/>
      <c r="F803" s="114"/>
      <c r="G803" s="74"/>
      <c r="H803" s="276"/>
      <c r="I803" s="140"/>
      <c r="J803" s="140"/>
      <c r="K803" s="140"/>
      <c r="L803" s="140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  <c r="Z803" s="114"/>
      <c r="AA803" s="114"/>
      <c r="AB803" s="114"/>
    </row>
    <row r="804" spans="1:28" ht="15.75" customHeight="1" x14ac:dyDescent="0.25">
      <c r="A804" s="114"/>
      <c r="B804" s="114"/>
      <c r="C804" s="114"/>
      <c r="D804" s="114"/>
      <c r="E804" s="114"/>
      <c r="F804" s="114"/>
      <c r="G804" s="74"/>
      <c r="H804" s="276"/>
      <c r="I804" s="140"/>
      <c r="J804" s="140"/>
      <c r="K804" s="140"/>
      <c r="L804" s="140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  <c r="Z804" s="114"/>
      <c r="AA804" s="114"/>
      <c r="AB804" s="114"/>
    </row>
    <row r="805" spans="1:28" ht="15.75" customHeight="1" x14ac:dyDescent="0.25">
      <c r="A805" s="114"/>
      <c r="B805" s="114"/>
      <c r="C805" s="114"/>
      <c r="D805" s="114"/>
      <c r="E805" s="114"/>
      <c r="F805" s="114"/>
      <c r="G805" s="74"/>
      <c r="H805" s="276"/>
      <c r="I805" s="140"/>
      <c r="J805" s="140"/>
      <c r="K805" s="140"/>
      <c r="L805" s="140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  <c r="Z805" s="114"/>
      <c r="AA805" s="114"/>
      <c r="AB805" s="114"/>
    </row>
    <row r="806" spans="1:28" ht="15.75" customHeight="1" x14ac:dyDescent="0.25">
      <c r="A806" s="114"/>
      <c r="B806" s="114"/>
      <c r="C806" s="114"/>
      <c r="D806" s="114"/>
      <c r="E806" s="114"/>
      <c r="F806" s="114"/>
      <c r="G806" s="74"/>
      <c r="H806" s="276"/>
      <c r="I806" s="140"/>
      <c r="J806" s="140"/>
      <c r="K806" s="140"/>
      <c r="L806" s="140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  <c r="Z806" s="114"/>
      <c r="AA806" s="114"/>
      <c r="AB806" s="114"/>
    </row>
    <row r="807" spans="1:28" ht="15.75" customHeight="1" x14ac:dyDescent="0.25">
      <c r="A807" s="114"/>
      <c r="B807" s="114"/>
      <c r="C807" s="114"/>
      <c r="D807" s="114"/>
      <c r="E807" s="114"/>
      <c r="F807" s="114"/>
      <c r="G807" s="74"/>
      <c r="H807" s="276"/>
      <c r="I807" s="140"/>
      <c r="J807" s="140"/>
      <c r="K807" s="140"/>
      <c r="L807" s="140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  <c r="Z807" s="114"/>
      <c r="AA807" s="114"/>
      <c r="AB807" s="114"/>
    </row>
    <row r="808" spans="1:28" ht="15.75" customHeight="1" x14ac:dyDescent="0.25">
      <c r="A808" s="114"/>
      <c r="B808" s="114"/>
      <c r="C808" s="114"/>
      <c r="D808" s="114"/>
      <c r="E808" s="114"/>
      <c r="F808" s="114"/>
      <c r="G808" s="74"/>
      <c r="H808" s="276"/>
      <c r="I808" s="140"/>
      <c r="J808" s="140"/>
      <c r="K808" s="140"/>
      <c r="L808" s="140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  <c r="Z808" s="114"/>
      <c r="AA808" s="114"/>
      <c r="AB808" s="114"/>
    </row>
    <row r="809" spans="1:28" ht="15.75" customHeight="1" x14ac:dyDescent="0.25">
      <c r="A809" s="114"/>
      <c r="B809" s="114"/>
      <c r="C809" s="114"/>
      <c r="D809" s="114"/>
      <c r="E809" s="114"/>
      <c r="F809" s="114"/>
      <c r="G809" s="74"/>
      <c r="H809" s="276"/>
      <c r="I809" s="140"/>
      <c r="J809" s="140"/>
      <c r="K809" s="140"/>
      <c r="L809" s="140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  <c r="Z809" s="114"/>
      <c r="AA809" s="114"/>
      <c r="AB809" s="114"/>
    </row>
    <row r="810" spans="1:28" ht="15.75" customHeight="1" x14ac:dyDescent="0.25">
      <c r="A810" s="114"/>
      <c r="B810" s="114"/>
      <c r="C810" s="114"/>
      <c r="D810" s="114"/>
      <c r="E810" s="114"/>
      <c r="F810" s="114"/>
      <c r="G810" s="74"/>
      <c r="H810" s="276"/>
      <c r="I810" s="140"/>
      <c r="J810" s="140"/>
      <c r="K810" s="140"/>
      <c r="L810" s="140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  <c r="Z810" s="114"/>
      <c r="AA810" s="114"/>
      <c r="AB810" s="114"/>
    </row>
    <row r="811" spans="1:28" ht="15.75" customHeight="1" x14ac:dyDescent="0.25">
      <c r="A811" s="114"/>
      <c r="B811" s="114"/>
      <c r="C811" s="114"/>
      <c r="D811" s="114"/>
      <c r="E811" s="114"/>
      <c r="F811" s="114"/>
      <c r="G811" s="74"/>
      <c r="H811" s="276"/>
      <c r="I811" s="140"/>
      <c r="J811" s="140"/>
      <c r="K811" s="140"/>
      <c r="L811" s="140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  <c r="X811" s="114"/>
      <c r="Y811" s="114"/>
      <c r="Z811" s="114"/>
      <c r="AA811" s="114"/>
      <c r="AB811" s="114"/>
    </row>
    <row r="812" spans="1:28" ht="15.75" customHeight="1" x14ac:dyDescent="0.25">
      <c r="A812" s="114"/>
      <c r="B812" s="114"/>
      <c r="C812" s="114"/>
      <c r="D812" s="114"/>
      <c r="E812" s="114"/>
      <c r="F812" s="114"/>
      <c r="G812" s="74"/>
      <c r="H812" s="276"/>
      <c r="I812" s="140"/>
      <c r="J812" s="140"/>
      <c r="K812" s="140"/>
      <c r="L812" s="140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  <c r="Z812" s="114"/>
      <c r="AA812" s="114"/>
      <c r="AB812" s="114"/>
    </row>
    <row r="813" spans="1:28" ht="15.75" customHeight="1" x14ac:dyDescent="0.25">
      <c r="A813" s="114"/>
      <c r="B813" s="114"/>
      <c r="C813" s="114"/>
      <c r="D813" s="114"/>
      <c r="E813" s="114"/>
      <c r="F813" s="114"/>
      <c r="G813" s="74"/>
      <c r="H813" s="276"/>
      <c r="I813" s="140"/>
      <c r="J813" s="140"/>
      <c r="K813" s="140"/>
      <c r="L813" s="140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  <c r="X813" s="114"/>
      <c r="Y813" s="114"/>
      <c r="Z813" s="114"/>
      <c r="AA813" s="114"/>
      <c r="AB813" s="114"/>
    </row>
    <row r="814" spans="1:28" ht="15.75" customHeight="1" x14ac:dyDescent="0.25">
      <c r="A814" s="114"/>
      <c r="B814" s="114"/>
      <c r="C814" s="114"/>
      <c r="D814" s="114"/>
      <c r="E814" s="114"/>
      <c r="F814" s="114"/>
      <c r="G814" s="74"/>
      <c r="H814" s="276"/>
      <c r="I814" s="140"/>
      <c r="J814" s="140"/>
      <c r="K814" s="140"/>
      <c r="L814" s="140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  <c r="Z814" s="114"/>
      <c r="AA814" s="114"/>
      <c r="AB814" s="114"/>
    </row>
    <row r="815" spans="1:28" ht="15.75" customHeight="1" x14ac:dyDescent="0.25">
      <c r="A815" s="114"/>
      <c r="B815" s="114"/>
      <c r="C815" s="114"/>
      <c r="D815" s="114"/>
      <c r="E815" s="114"/>
      <c r="F815" s="114"/>
      <c r="G815" s="74"/>
      <c r="H815" s="276"/>
      <c r="I815" s="140"/>
      <c r="J815" s="140"/>
      <c r="K815" s="140"/>
      <c r="L815" s="140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  <c r="X815" s="114"/>
      <c r="Y815" s="114"/>
      <c r="Z815" s="114"/>
      <c r="AA815" s="114"/>
      <c r="AB815" s="114"/>
    </row>
    <row r="816" spans="1:28" ht="15.75" customHeight="1" x14ac:dyDescent="0.25">
      <c r="A816" s="114"/>
      <c r="B816" s="114"/>
      <c r="C816" s="114"/>
      <c r="D816" s="114"/>
      <c r="E816" s="114"/>
      <c r="F816" s="114"/>
      <c r="G816" s="74"/>
      <c r="H816" s="276"/>
      <c r="I816" s="140"/>
      <c r="J816" s="140"/>
      <c r="K816" s="140"/>
      <c r="L816" s="140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  <c r="Z816" s="114"/>
      <c r="AA816" s="114"/>
      <c r="AB816" s="114"/>
    </row>
    <row r="817" spans="1:28" ht="15.75" customHeight="1" x14ac:dyDescent="0.25">
      <c r="A817" s="114"/>
      <c r="B817" s="114"/>
      <c r="C817" s="114"/>
      <c r="D817" s="114"/>
      <c r="E817" s="114"/>
      <c r="F817" s="114"/>
      <c r="G817" s="74"/>
      <c r="H817" s="276"/>
      <c r="I817" s="140"/>
      <c r="J817" s="140"/>
      <c r="K817" s="140"/>
      <c r="L817" s="140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  <c r="Z817" s="114"/>
      <c r="AA817" s="114"/>
      <c r="AB817" s="114"/>
    </row>
    <row r="818" spans="1:28" ht="15.75" customHeight="1" x14ac:dyDescent="0.25">
      <c r="A818" s="114"/>
      <c r="B818" s="114"/>
      <c r="C818" s="114"/>
      <c r="D818" s="114"/>
      <c r="E818" s="114"/>
      <c r="F818" s="114"/>
      <c r="G818" s="74"/>
      <c r="H818" s="276"/>
      <c r="I818" s="140"/>
      <c r="J818" s="140"/>
      <c r="K818" s="140"/>
      <c r="L818" s="140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4"/>
      <c r="Y818" s="114"/>
      <c r="Z818" s="114"/>
      <c r="AA818" s="114"/>
      <c r="AB818" s="114"/>
    </row>
    <row r="819" spans="1:28" ht="15.75" customHeight="1" x14ac:dyDescent="0.25">
      <c r="A819" s="114"/>
      <c r="B819" s="114"/>
      <c r="C819" s="114"/>
      <c r="D819" s="114"/>
      <c r="E819" s="114"/>
      <c r="F819" s="114"/>
      <c r="G819" s="74"/>
      <c r="H819" s="276"/>
      <c r="I819" s="140"/>
      <c r="J819" s="140"/>
      <c r="K819" s="140"/>
      <c r="L819" s="140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  <c r="Z819" s="114"/>
      <c r="AA819" s="114"/>
      <c r="AB819" s="114"/>
    </row>
    <row r="820" spans="1:28" ht="15.75" customHeight="1" x14ac:dyDescent="0.25">
      <c r="A820" s="114"/>
      <c r="B820" s="114"/>
      <c r="C820" s="114"/>
      <c r="D820" s="114"/>
      <c r="E820" s="114"/>
      <c r="F820" s="114"/>
      <c r="G820" s="74"/>
      <c r="H820" s="276"/>
      <c r="I820" s="140"/>
      <c r="J820" s="140"/>
      <c r="K820" s="140"/>
      <c r="L820" s="140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  <c r="Z820" s="114"/>
      <c r="AA820" s="114"/>
      <c r="AB820" s="114"/>
    </row>
    <row r="821" spans="1:28" ht="15.75" customHeight="1" x14ac:dyDescent="0.25">
      <c r="A821" s="114"/>
      <c r="B821" s="114"/>
      <c r="C821" s="114"/>
      <c r="D821" s="114"/>
      <c r="E821" s="114"/>
      <c r="F821" s="114"/>
      <c r="G821" s="74"/>
      <c r="H821" s="276"/>
      <c r="I821" s="140"/>
      <c r="J821" s="140"/>
      <c r="K821" s="140"/>
      <c r="L821" s="140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  <c r="Z821" s="114"/>
      <c r="AA821" s="114"/>
      <c r="AB821" s="114"/>
    </row>
    <row r="822" spans="1:28" ht="15.75" customHeight="1" x14ac:dyDescent="0.25">
      <c r="A822" s="114"/>
      <c r="B822" s="114"/>
      <c r="C822" s="114"/>
      <c r="D822" s="114"/>
      <c r="E822" s="114"/>
      <c r="F822" s="114"/>
      <c r="G822" s="74"/>
      <c r="H822" s="276"/>
      <c r="I822" s="140"/>
      <c r="J822" s="140"/>
      <c r="K822" s="140"/>
      <c r="L822" s="140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  <c r="Z822" s="114"/>
      <c r="AA822" s="114"/>
      <c r="AB822" s="114"/>
    </row>
    <row r="823" spans="1:28" ht="15.75" customHeight="1" x14ac:dyDescent="0.25">
      <c r="A823" s="114"/>
      <c r="B823" s="114"/>
      <c r="C823" s="114"/>
      <c r="D823" s="114"/>
      <c r="E823" s="114"/>
      <c r="F823" s="114"/>
      <c r="G823" s="74"/>
      <c r="H823" s="276"/>
      <c r="I823" s="140"/>
      <c r="J823" s="140"/>
      <c r="K823" s="140"/>
      <c r="L823" s="140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  <c r="Z823" s="114"/>
      <c r="AA823" s="114"/>
      <c r="AB823" s="114"/>
    </row>
    <row r="824" spans="1:28" ht="15.75" customHeight="1" x14ac:dyDescent="0.25">
      <c r="A824" s="114"/>
      <c r="B824" s="114"/>
      <c r="C824" s="114"/>
      <c r="D824" s="114"/>
      <c r="E824" s="114"/>
      <c r="F824" s="114"/>
      <c r="G824" s="74"/>
      <c r="H824" s="276"/>
      <c r="I824" s="140"/>
      <c r="J824" s="140"/>
      <c r="K824" s="140"/>
      <c r="L824" s="140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  <c r="X824" s="114"/>
      <c r="Y824" s="114"/>
      <c r="Z824" s="114"/>
      <c r="AA824" s="114"/>
      <c r="AB824" s="114"/>
    </row>
    <row r="825" spans="1:28" ht="15.75" customHeight="1" x14ac:dyDescent="0.25">
      <c r="A825" s="114"/>
      <c r="B825" s="114"/>
      <c r="C825" s="114"/>
      <c r="D825" s="114"/>
      <c r="E825" s="114"/>
      <c r="F825" s="114"/>
      <c r="G825" s="74"/>
      <c r="H825" s="276"/>
      <c r="I825" s="140"/>
      <c r="J825" s="140"/>
      <c r="K825" s="140"/>
      <c r="L825" s="140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  <c r="Z825" s="114"/>
      <c r="AA825" s="114"/>
      <c r="AB825" s="114"/>
    </row>
    <row r="826" spans="1:28" ht="15.75" customHeight="1" x14ac:dyDescent="0.25">
      <c r="A826" s="114"/>
      <c r="B826" s="114"/>
      <c r="C826" s="114"/>
      <c r="D826" s="114"/>
      <c r="E826" s="114"/>
      <c r="F826" s="114"/>
      <c r="G826" s="74"/>
      <c r="H826" s="276"/>
      <c r="I826" s="140"/>
      <c r="J826" s="140"/>
      <c r="K826" s="140"/>
      <c r="L826" s="140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  <c r="Z826" s="114"/>
      <c r="AA826" s="114"/>
      <c r="AB826" s="114"/>
    </row>
    <row r="827" spans="1:28" ht="15.75" customHeight="1" x14ac:dyDescent="0.25">
      <c r="A827" s="114"/>
      <c r="B827" s="114"/>
      <c r="C827" s="114"/>
      <c r="D827" s="114"/>
      <c r="E827" s="114"/>
      <c r="F827" s="114"/>
      <c r="G827" s="74"/>
      <c r="H827" s="276"/>
      <c r="I827" s="140"/>
      <c r="J827" s="140"/>
      <c r="K827" s="140"/>
      <c r="L827" s="140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  <c r="Z827" s="114"/>
      <c r="AA827" s="114"/>
      <c r="AB827" s="114"/>
    </row>
    <row r="828" spans="1:28" ht="15.75" customHeight="1" x14ac:dyDescent="0.25">
      <c r="A828" s="114"/>
      <c r="B828" s="114"/>
      <c r="C828" s="114"/>
      <c r="D828" s="114"/>
      <c r="E828" s="114"/>
      <c r="F828" s="114"/>
      <c r="G828" s="74"/>
      <c r="H828" s="276"/>
      <c r="I828" s="140"/>
      <c r="J828" s="140"/>
      <c r="K828" s="140"/>
      <c r="L828" s="140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  <c r="Z828" s="114"/>
      <c r="AA828" s="114"/>
      <c r="AB828" s="114"/>
    </row>
    <row r="829" spans="1:28" ht="15.75" customHeight="1" x14ac:dyDescent="0.25">
      <c r="A829" s="114"/>
      <c r="B829" s="114"/>
      <c r="C829" s="114"/>
      <c r="D829" s="114"/>
      <c r="E829" s="114"/>
      <c r="F829" s="114"/>
      <c r="G829" s="74"/>
      <c r="H829" s="276"/>
      <c r="I829" s="140"/>
      <c r="J829" s="140"/>
      <c r="K829" s="140"/>
      <c r="L829" s="140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  <c r="X829" s="114"/>
      <c r="Y829" s="114"/>
      <c r="Z829" s="114"/>
      <c r="AA829" s="114"/>
      <c r="AB829" s="114"/>
    </row>
    <row r="830" spans="1:28" ht="15.75" customHeight="1" x14ac:dyDescent="0.25">
      <c r="A830" s="114"/>
      <c r="B830" s="114"/>
      <c r="C830" s="114"/>
      <c r="D830" s="114"/>
      <c r="E830" s="114"/>
      <c r="F830" s="114"/>
      <c r="G830" s="74"/>
      <c r="H830" s="276"/>
      <c r="I830" s="140"/>
      <c r="J830" s="140"/>
      <c r="K830" s="140"/>
      <c r="L830" s="140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  <c r="Z830" s="114"/>
      <c r="AA830" s="114"/>
      <c r="AB830" s="114"/>
    </row>
    <row r="831" spans="1:28" ht="15.75" customHeight="1" x14ac:dyDescent="0.25">
      <c r="A831" s="114"/>
      <c r="B831" s="114"/>
      <c r="C831" s="114"/>
      <c r="D831" s="114"/>
      <c r="E831" s="114"/>
      <c r="F831" s="114"/>
      <c r="G831" s="74"/>
      <c r="H831" s="276"/>
      <c r="I831" s="140"/>
      <c r="J831" s="140"/>
      <c r="K831" s="140"/>
      <c r="L831" s="140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  <c r="Z831" s="114"/>
      <c r="AA831" s="114"/>
      <c r="AB831" s="114"/>
    </row>
    <row r="832" spans="1:28" ht="15.75" customHeight="1" x14ac:dyDescent="0.25">
      <c r="A832" s="114"/>
      <c r="B832" s="114"/>
      <c r="C832" s="114"/>
      <c r="D832" s="114"/>
      <c r="E832" s="114"/>
      <c r="F832" s="114"/>
      <c r="G832" s="74"/>
      <c r="H832" s="276"/>
      <c r="I832" s="140"/>
      <c r="J832" s="140"/>
      <c r="K832" s="140"/>
      <c r="L832" s="140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  <c r="Z832" s="114"/>
      <c r="AA832" s="114"/>
      <c r="AB832" s="114"/>
    </row>
    <row r="833" spans="1:28" ht="15.75" customHeight="1" x14ac:dyDescent="0.25">
      <c r="A833" s="114"/>
      <c r="B833" s="114"/>
      <c r="C833" s="114"/>
      <c r="D833" s="114"/>
      <c r="E833" s="114"/>
      <c r="F833" s="114"/>
      <c r="G833" s="74"/>
      <c r="H833" s="276"/>
      <c r="I833" s="140"/>
      <c r="J833" s="140"/>
      <c r="K833" s="140"/>
      <c r="L833" s="140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  <c r="Z833" s="114"/>
      <c r="AA833" s="114"/>
      <c r="AB833" s="114"/>
    </row>
    <row r="834" spans="1:28" ht="15.75" customHeight="1" x14ac:dyDescent="0.25">
      <c r="A834" s="114"/>
      <c r="B834" s="114"/>
      <c r="C834" s="114"/>
      <c r="D834" s="114"/>
      <c r="E834" s="114"/>
      <c r="F834" s="114"/>
      <c r="G834" s="74"/>
      <c r="H834" s="276"/>
      <c r="I834" s="140"/>
      <c r="J834" s="140"/>
      <c r="K834" s="140"/>
      <c r="L834" s="140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  <c r="X834" s="114"/>
      <c r="Y834" s="114"/>
      <c r="Z834" s="114"/>
      <c r="AA834" s="114"/>
      <c r="AB834" s="114"/>
    </row>
    <row r="835" spans="1:28" ht="15.75" customHeight="1" x14ac:dyDescent="0.25">
      <c r="A835" s="114"/>
      <c r="B835" s="114"/>
      <c r="C835" s="114"/>
      <c r="D835" s="114"/>
      <c r="E835" s="114"/>
      <c r="F835" s="114"/>
      <c r="G835" s="74"/>
      <c r="H835" s="276"/>
      <c r="I835" s="140"/>
      <c r="J835" s="140"/>
      <c r="K835" s="140"/>
      <c r="L835" s="140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  <c r="Z835" s="114"/>
      <c r="AA835" s="114"/>
      <c r="AB835" s="114"/>
    </row>
    <row r="836" spans="1:28" ht="15.75" customHeight="1" x14ac:dyDescent="0.25">
      <c r="A836" s="114"/>
      <c r="B836" s="114"/>
      <c r="C836" s="114"/>
      <c r="D836" s="114"/>
      <c r="E836" s="114"/>
      <c r="F836" s="114"/>
      <c r="G836" s="74"/>
      <c r="H836" s="276"/>
      <c r="I836" s="140"/>
      <c r="J836" s="140"/>
      <c r="K836" s="140"/>
      <c r="L836" s="140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  <c r="Z836" s="114"/>
      <c r="AA836" s="114"/>
      <c r="AB836" s="114"/>
    </row>
    <row r="837" spans="1:28" ht="15.75" customHeight="1" x14ac:dyDescent="0.25">
      <c r="A837" s="114"/>
      <c r="B837" s="114"/>
      <c r="C837" s="114"/>
      <c r="D837" s="114"/>
      <c r="E837" s="114"/>
      <c r="F837" s="114"/>
      <c r="G837" s="74"/>
      <c r="H837" s="276"/>
      <c r="I837" s="140"/>
      <c r="J837" s="140"/>
      <c r="K837" s="140"/>
      <c r="L837" s="140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  <c r="Z837" s="114"/>
      <c r="AA837" s="114"/>
      <c r="AB837" s="114"/>
    </row>
    <row r="838" spans="1:28" ht="15.75" customHeight="1" x14ac:dyDescent="0.25">
      <c r="A838" s="114"/>
      <c r="B838" s="114"/>
      <c r="C838" s="114"/>
      <c r="D838" s="114"/>
      <c r="E838" s="114"/>
      <c r="F838" s="114"/>
      <c r="G838" s="74"/>
      <c r="H838" s="276"/>
      <c r="I838" s="140"/>
      <c r="J838" s="140"/>
      <c r="K838" s="140"/>
      <c r="L838" s="140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  <c r="X838" s="114"/>
      <c r="Y838" s="114"/>
      <c r="Z838" s="114"/>
      <c r="AA838" s="114"/>
      <c r="AB838" s="114"/>
    </row>
    <row r="839" spans="1:28" ht="15.75" customHeight="1" x14ac:dyDescent="0.25">
      <c r="A839" s="114"/>
      <c r="B839" s="114"/>
      <c r="C839" s="114"/>
      <c r="D839" s="114"/>
      <c r="E839" s="114"/>
      <c r="F839" s="114"/>
      <c r="G839" s="74"/>
      <c r="H839" s="276"/>
      <c r="I839" s="140"/>
      <c r="J839" s="140"/>
      <c r="K839" s="140"/>
      <c r="L839" s="140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  <c r="Z839" s="114"/>
      <c r="AA839" s="114"/>
      <c r="AB839" s="114"/>
    </row>
    <row r="840" spans="1:28" ht="15.75" customHeight="1" x14ac:dyDescent="0.25">
      <c r="A840" s="114"/>
      <c r="B840" s="114"/>
      <c r="C840" s="114"/>
      <c r="D840" s="114"/>
      <c r="E840" s="114"/>
      <c r="F840" s="114"/>
      <c r="G840" s="74"/>
      <c r="H840" s="276"/>
      <c r="I840" s="140"/>
      <c r="J840" s="140"/>
      <c r="K840" s="140"/>
      <c r="L840" s="140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  <c r="Z840" s="114"/>
      <c r="AA840" s="114"/>
      <c r="AB840" s="114"/>
    </row>
    <row r="841" spans="1:28" ht="15.75" customHeight="1" x14ac:dyDescent="0.25">
      <c r="A841" s="114"/>
      <c r="B841" s="114"/>
      <c r="C841" s="114"/>
      <c r="D841" s="114"/>
      <c r="E841" s="114"/>
      <c r="F841" s="114"/>
      <c r="G841" s="74"/>
      <c r="H841" s="276"/>
      <c r="I841" s="140"/>
      <c r="J841" s="140"/>
      <c r="K841" s="140"/>
      <c r="L841" s="140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  <c r="X841" s="114"/>
      <c r="Y841" s="114"/>
      <c r="Z841" s="114"/>
      <c r="AA841" s="114"/>
      <c r="AB841" s="114"/>
    </row>
    <row r="842" spans="1:28" ht="15.75" customHeight="1" x14ac:dyDescent="0.25">
      <c r="A842" s="114"/>
      <c r="B842" s="114"/>
      <c r="C842" s="114"/>
      <c r="D842" s="114"/>
      <c r="E842" s="114"/>
      <c r="F842" s="114"/>
      <c r="G842" s="74"/>
      <c r="H842" s="276"/>
      <c r="I842" s="140"/>
      <c r="J842" s="140"/>
      <c r="K842" s="140"/>
      <c r="L842" s="140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  <c r="X842" s="114"/>
      <c r="Y842" s="114"/>
      <c r="Z842" s="114"/>
      <c r="AA842" s="114"/>
      <c r="AB842" s="114"/>
    </row>
    <row r="843" spans="1:28" ht="15.75" customHeight="1" x14ac:dyDescent="0.25">
      <c r="A843" s="114"/>
      <c r="B843" s="114"/>
      <c r="C843" s="114"/>
      <c r="D843" s="114"/>
      <c r="E843" s="114"/>
      <c r="F843" s="114"/>
      <c r="G843" s="74"/>
      <c r="H843" s="276"/>
      <c r="I843" s="140"/>
      <c r="J843" s="140"/>
      <c r="K843" s="140"/>
      <c r="L843" s="140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  <c r="X843" s="114"/>
      <c r="Y843" s="114"/>
      <c r="Z843" s="114"/>
      <c r="AA843" s="114"/>
      <c r="AB843" s="114"/>
    </row>
    <row r="844" spans="1:28" ht="15.75" customHeight="1" x14ac:dyDescent="0.25">
      <c r="A844" s="114"/>
      <c r="B844" s="114"/>
      <c r="C844" s="114"/>
      <c r="D844" s="114"/>
      <c r="E844" s="114"/>
      <c r="F844" s="114"/>
      <c r="G844" s="74"/>
      <c r="H844" s="276"/>
      <c r="I844" s="140"/>
      <c r="J844" s="140"/>
      <c r="K844" s="140"/>
      <c r="L844" s="140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  <c r="X844" s="114"/>
      <c r="Y844" s="114"/>
      <c r="Z844" s="114"/>
      <c r="AA844" s="114"/>
      <c r="AB844" s="114"/>
    </row>
    <row r="845" spans="1:28" ht="15.75" customHeight="1" x14ac:dyDescent="0.25">
      <c r="A845" s="114"/>
      <c r="B845" s="114"/>
      <c r="C845" s="114"/>
      <c r="D845" s="114"/>
      <c r="E845" s="114"/>
      <c r="F845" s="114"/>
      <c r="G845" s="74"/>
      <c r="H845" s="276"/>
      <c r="I845" s="140"/>
      <c r="J845" s="140"/>
      <c r="K845" s="140"/>
      <c r="L845" s="140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  <c r="X845" s="114"/>
      <c r="Y845" s="114"/>
      <c r="Z845" s="114"/>
      <c r="AA845" s="114"/>
      <c r="AB845" s="114"/>
    </row>
    <row r="846" spans="1:28" ht="15.75" customHeight="1" x14ac:dyDescent="0.25">
      <c r="A846" s="114"/>
      <c r="B846" s="114"/>
      <c r="C846" s="114"/>
      <c r="D846" s="114"/>
      <c r="E846" s="114"/>
      <c r="F846" s="114"/>
      <c r="G846" s="74"/>
      <c r="H846" s="276"/>
      <c r="I846" s="140"/>
      <c r="J846" s="140"/>
      <c r="K846" s="140"/>
      <c r="L846" s="140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  <c r="Z846" s="114"/>
      <c r="AA846" s="114"/>
      <c r="AB846" s="114"/>
    </row>
    <row r="847" spans="1:28" ht="15.75" customHeight="1" x14ac:dyDescent="0.25">
      <c r="A847" s="114"/>
      <c r="B847" s="114"/>
      <c r="C847" s="114"/>
      <c r="D847" s="114"/>
      <c r="E847" s="114"/>
      <c r="F847" s="114"/>
      <c r="G847" s="74"/>
      <c r="H847" s="276"/>
      <c r="I847" s="140"/>
      <c r="J847" s="140"/>
      <c r="K847" s="140"/>
      <c r="L847" s="140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  <c r="Z847" s="114"/>
      <c r="AA847" s="114"/>
      <c r="AB847" s="114"/>
    </row>
    <row r="848" spans="1:28" ht="15.75" customHeight="1" x14ac:dyDescent="0.25">
      <c r="A848" s="114"/>
      <c r="B848" s="114"/>
      <c r="C848" s="114"/>
      <c r="D848" s="114"/>
      <c r="E848" s="114"/>
      <c r="F848" s="114"/>
      <c r="G848" s="74"/>
      <c r="H848" s="276"/>
      <c r="I848" s="140"/>
      <c r="J848" s="140"/>
      <c r="K848" s="140"/>
      <c r="L848" s="140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  <c r="X848" s="114"/>
      <c r="Y848" s="114"/>
      <c r="Z848" s="114"/>
      <c r="AA848" s="114"/>
      <c r="AB848" s="114"/>
    </row>
    <row r="849" spans="1:28" ht="15.75" customHeight="1" x14ac:dyDescent="0.25">
      <c r="A849" s="114"/>
      <c r="B849" s="114"/>
      <c r="C849" s="114"/>
      <c r="D849" s="114"/>
      <c r="E849" s="114"/>
      <c r="F849" s="114"/>
      <c r="G849" s="74"/>
      <c r="H849" s="276"/>
      <c r="I849" s="140"/>
      <c r="J849" s="140"/>
      <c r="K849" s="140"/>
      <c r="L849" s="140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  <c r="X849" s="114"/>
      <c r="Y849" s="114"/>
      <c r="Z849" s="114"/>
      <c r="AA849" s="114"/>
      <c r="AB849" s="114"/>
    </row>
    <row r="850" spans="1:28" ht="15.75" customHeight="1" x14ac:dyDescent="0.25">
      <c r="A850" s="114"/>
      <c r="B850" s="114"/>
      <c r="C850" s="114"/>
      <c r="D850" s="114"/>
      <c r="E850" s="114"/>
      <c r="F850" s="114"/>
      <c r="G850" s="74"/>
      <c r="H850" s="276"/>
      <c r="I850" s="140"/>
      <c r="J850" s="140"/>
      <c r="K850" s="140"/>
      <c r="L850" s="140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  <c r="X850" s="114"/>
      <c r="Y850" s="114"/>
      <c r="Z850" s="114"/>
      <c r="AA850" s="114"/>
      <c r="AB850" s="114"/>
    </row>
    <row r="851" spans="1:28" ht="15.75" customHeight="1" x14ac:dyDescent="0.25">
      <c r="A851" s="114"/>
      <c r="B851" s="114"/>
      <c r="C851" s="114"/>
      <c r="D851" s="114"/>
      <c r="E851" s="114"/>
      <c r="F851" s="114"/>
      <c r="G851" s="74"/>
      <c r="H851" s="276"/>
      <c r="I851" s="140"/>
      <c r="J851" s="140"/>
      <c r="K851" s="140"/>
      <c r="L851" s="140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  <c r="X851" s="114"/>
      <c r="Y851" s="114"/>
      <c r="Z851" s="114"/>
      <c r="AA851" s="114"/>
      <c r="AB851" s="114"/>
    </row>
    <row r="852" spans="1:28" ht="15.75" customHeight="1" x14ac:dyDescent="0.25">
      <c r="A852" s="114"/>
      <c r="B852" s="114"/>
      <c r="C852" s="114"/>
      <c r="D852" s="114"/>
      <c r="E852" s="114"/>
      <c r="F852" s="114"/>
      <c r="G852" s="74"/>
      <c r="H852" s="276"/>
      <c r="I852" s="140"/>
      <c r="J852" s="140"/>
      <c r="K852" s="140"/>
      <c r="L852" s="140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  <c r="X852" s="114"/>
      <c r="Y852" s="114"/>
      <c r="Z852" s="114"/>
      <c r="AA852" s="114"/>
      <c r="AB852" s="114"/>
    </row>
    <row r="853" spans="1:28" ht="15.75" customHeight="1" x14ac:dyDescent="0.25">
      <c r="A853" s="114"/>
      <c r="B853" s="114"/>
      <c r="C853" s="114"/>
      <c r="D853" s="114"/>
      <c r="E853" s="114"/>
      <c r="F853" s="114"/>
      <c r="G853" s="74"/>
      <c r="H853" s="276"/>
      <c r="I853" s="140"/>
      <c r="J853" s="140"/>
      <c r="K853" s="140"/>
      <c r="L853" s="140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  <c r="Z853" s="114"/>
      <c r="AA853" s="114"/>
      <c r="AB853" s="114"/>
    </row>
    <row r="854" spans="1:28" ht="15.75" customHeight="1" x14ac:dyDescent="0.25">
      <c r="A854" s="114"/>
      <c r="B854" s="114"/>
      <c r="C854" s="114"/>
      <c r="D854" s="114"/>
      <c r="E854" s="114"/>
      <c r="F854" s="114"/>
      <c r="G854" s="74"/>
      <c r="H854" s="276"/>
      <c r="I854" s="140"/>
      <c r="J854" s="140"/>
      <c r="K854" s="140"/>
      <c r="L854" s="140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  <c r="X854" s="114"/>
      <c r="Y854" s="114"/>
      <c r="Z854" s="114"/>
      <c r="AA854" s="114"/>
      <c r="AB854" s="114"/>
    </row>
    <row r="855" spans="1:28" ht="15.75" customHeight="1" x14ac:dyDescent="0.25">
      <c r="A855" s="114"/>
      <c r="B855" s="114"/>
      <c r="C855" s="114"/>
      <c r="D855" s="114"/>
      <c r="E855" s="114"/>
      <c r="F855" s="114"/>
      <c r="G855" s="74"/>
      <c r="H855" s="276"/>
      <c r="I855" s="140"/>
      <c r="J855" s="140"/>
      <c r="K855" s="140"/>
      <c r="L855" s="140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  <c r="Z855" s="114"/>
      <c r="AA855" s="114"/>
      <c r="AB855" s="114"/>
    </row>
    <row r="856" spans="1:28" ht="15.75" customHeight="1" x14ac:dyDescent="0.25">
      <c r="A856" s="114"/>
      <c r="B856" s="114"/>
      <c r="C856" s="114"/>
      <c r="D856" s="114"/>
      <c r="E856" s="114"/>
      <c r="F856" s="114"/>
      <c r="G856" s="74"/>
      <c r="H856" s="276"/>
      <c r="I856" s="140"/>
      <c r="J856" s="140"/>
      <c r="K856" s="140"/>
      <c r="L856" s="140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  <c r="Z856" s="114"/>
      <c r="AA856" s="114"/>
      <c r="AB856" s="114"/>
    </row>
    <row r="857" spans="1:28" ht="15.75" customHeight="1" x14ac:dyDescent="0.25">
      <c r="A857" s="114"/>
      <c r="B857" s="114"/>
      <c r="C857" s="114"/>
      <c r="D857" s="114"/>
      <c r="E857" s="114"/>
      <c r="F857" s="114"/>
      <c r="G857" s="74"/>
      <c r="H857" s="276"/>
      <c r="I857" s="140"/>
      <c r="J857" s="140"/>
      <c r="K857" s="140"/>
      <c r="L857" s="140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  <c r="Z857" s="114"/>
      <c r="AA857" s="114"/>
      <c r="AB857" s="114"/>
    </row>
    <row r="858" spans="1:28" ht="15.75" customHeight="1" x14ac:dyDescent="0.25">
      <c r="A858" s="114"/>
      <c r="B858" s="114"/>
      <c r="C858" s="114"/>
      <c r="D858" s="114"/>
      <c r="E858" s="114"/>
      <c r="F858" s="114"/>
      <c r="G858" s="74"/>
      <c r="H858" s="276"/>
      <c r="I858" s="140"/>
      <c r="J858" s="140"/>
      <c r="K858" s="140"/>
      <c r="L858" s="140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  <c r="Z858" s="114"/>
      <c r="AA858" s="114"/>
      <c r="AB858" s="114"/>
    </row>
    <row r="859" spans="1:28" ht="15.75" customHeight="1" x14ac:dyDescent="0.25">
      <c r="A859" s="114"/>
      <c r="B859" s="114"/>
      <c r="C859" s="114"/>
      <c r="D859" s="114"/>
      <c r="E859" s="114"/>
      <c r="F859" s="114"/>
      <c r="G859" s="74"/>
      <c r="H859" s="276"/>
      <c r="I859" s="140"/>
      <c r="J859" s="140"/>
      <c r="K859" s="140"/>
      <c r="L859" s="140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  <c r="Z859" s="114"/>
      <c r="AA859" s="114"/>
      <c r="AB859" s="114"/>
    </row>
    <row r="860" spans="1:28" ht="15.75" customHeight="1" x14ac:dyDescent="0.25">
      <c r="A860" s="114"/>
      <c r="B860" s="114"/>
      <c r="C860" s="114"/>
      <c r="D860" s="114"/>
      <c r="E860" s="114"/>
      <c r="F860" s="114"/>
      <c r="G860" s="74"/>
      <c r="H860" s="276"/>
      <c r="I860" s="140"/>
      <c r="J860" s="140"/>
      <c r="K860" s="140"/>
      <c r="L860" s="140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  <c r="Z860" s="114"/>
      <c r="AA860" s="114"/>
      <c r="AB860" s="114"/>
    </row>
    <row r="861" spans="1:28" ht="15.75" customHeight="1" x14ac:dyDescent="0.25">
      <c r="A861" s="114"/>
      <c r="B861" s="114"/>
      <c r="C861" s="114"/>
      <c r="D861" s="114"/>
      <c r="E861" s="114"/>
      <c r="F861" s="114"/>
      <c r="G861" s="74"/>
      <c r="H861" s="276"/>
      <c r="I861" s="140"/>
      <c r="J861" s="140"/>
      <c r="K861" s="140"/>
      <c r="L861" s="140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  <c r="X861" s="114"/>
      <c r="Y861" s="114"/>
      <c r="Z861" s="114"/>
      <c r="AA861" s="114"/>
      <c r="AB861" s="114"/>
    </row>
    <row r="862" spans="1:28" ht="15.75" customHeight="1" x14ac:dyDescent="0.25">
      <c r="A862" s="114"/>
      <c r="B862" s="114"/>
      <c r="C862" s="114"/>
      <c r="D862" s="114"/>
      <c r="E862" s="114"/>
      <c r="F862" s="114"/>
      <c r="G862" s="74"/>
      <c r="H862" s="276"/>
      <c r="I862" s="140"/>
      <c r="J862" s="140"/>
      <c r="K862" s="140"/>
      <c r="L862" s="140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  <c r="Z862" s="114"/>
      <c r="AA862" s="114"/>
      <c r="AB862" s="114"/>
    </row>
    <row r="863" spans="1:28" ht="15.75" customHeight="1" x14ac:dyDescent="0.25">
      <c r="A863" s="114"/>
      <c r="B863" s="114"/>
      <c r="C863" s="114"/>
      <c r="D863" s="114"/>
      <c r="E863" s="114"/>
      <c r="F863" s="114"/>
      <c r="G863" s="74"/>
      <c r="H863" s="276"/>
      <c r="I863" s="140"/>
      <c r="J863" s="140"/>
      <c r="K863" s="140"/>
      <c r="L863" s="140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  <c r="Z863" s="114"/>
      <c r="AA863" s="114"/>
      <c r="AB863" s="114"/>
    </row>
    <row r="864" spans="1:28" ht="15.75" customHeight="1" x14ac:dyDescent="0.25">
      <c r="A864" s="114"/>
      <c r="B864" s="114"/>
      <c r="C864" s="114"/>
      <c r="D864" s="114"/>
      <c r="E864" s="114"/>
      <c r="F864" s="114"/>
      <c r="G864" s="74"/>
      <c r="H864" s="276"/>
      <c r="I864" s="140"/>
      <c r="J864" s="140"/>
      <c r="K864" s="140"/>
      <c r="L864" s="140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  <c r="X864" s="114"/>
      <c r="Y864" s="114"/>
      <c r="Z864" s="114"/>
      <c r="AA864" s="114"/>
      <c r="AB864" s="114"/>
    </row>
    <row r="865" spans="1:28" ht="15.75" customHeight="1" x14ac:dyDescent="0.25">
      <c r="A865" s="114"/>
      <c r="B865" s="114"/>
      <c r="C865" s="114"/>
      <c r="D865" s="114"/>
      <c r="E865" s="114"/>
      <c r="F865" s="114"/>
      <c r="G865" s="74"/>
      <c r="H865" s="276"/>
      <c r="I865" s="140"/>
      <c r="J865" s="140"/>
      <c r="K865" s="140"/>
      <c r="L865" s="140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  <c r="X865" s="114"/>
      <c r="Y865" s="114"/>
      <c r="Z865" s="114"/>
      <c r="AA865" s="114"/>
      <c r="AB865" s="114"/>
    </row>
    <row r="866" spans="1:28" ht="15.75" customHeight="1" x14ac:dyDescent="0.25">
      <c r="A866" s="114"/>
      <c r="B866" s="114"/>
      <c r="C866" s="114"/>
      <c r="D866" s="114"/>
      <c r="E866" s="114"/>
      <c r="F866" s="114"/>
      <c r="G866" s="74"/>
      <c r="H866" s="276"/>
      <c r="I866" s="140"/>
      <c r="J866" s="140"/>
      <c r="K866" s="140"/>
      <c r="L866" s="140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  <c r="Z866" s="114"/>
      <c r="AA866" s="114"/>
      <c r="AB866" s="114"/>
    </row>
    <row r="867" spans="1:28" ht="15.75" customHeight="1" x14ac:dyDescent="0.25">
      <c r="A867" s="114"/>
      <c r="B867" s="114"/>
      <c r="C867" s="114"/>
      <c r="D867" s="114"/>
      <c r="E867" s="114"/>
      <c r="F867" s="114"/>
      <c r="G867" s="74"/>
      <c r="H867" s="276"/>
      <c r="I867" s="140"/>
      <c r="J867" s="140"/>
      <c r="K867" s="140"/>
      <c r="L867" s="140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  <c r="X867" s="114"/>
      <c r="Y867" s="114"/>
      <c r="Z867" s="114"/>
      <c r="AA867" s="114"/>
      <c r="AB867" s="114"/>
    </row>
    <row r="868" spans="1:28" ht="15.75" customHeight="1" x14ac:dyDescent="0.25">
      <c r="A868" s="114"/>
      <c r="B868" s="114"/>
      <c r="C868" s="114"/>
      <c r="D868" s="114"/>
      <c r="E868" s="114"/>
      <c r="F868" s="114"/>
      <c r="G868" s="74"/>
      <c r="H868" s="276"/>
      <c r="I868" s="140"/>
      <c r="J868" s="140"/>
      <c r="K868" s="140"/>
      <c r="L868" s="140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  <c r="X868" s="114"/>
      <c r="Y868" s="114"/>
      <c r="Z868" s="114"/>
      <c r="AA868" s="114"/>
      <c r="AB868" s="114"/>
    </row>
    <row r="869" spans="1:28" ht="15.75" customHeight="1" x14ac:dyDescent="0.25">
      <c r="A869" s="114"/>
      <c r="B869" s="114"/>
      <c r="C869" s="114"/>
      <c r="D869" s="114"/>
      <c r="E869" s="114"/>
      <c r="F869" s="114"/>
      <c r="G869" s="74"/>
      <c r="H869" s="276"/>
      <c r="I869" s="140"/>
      <c r="J869" s="140"/>
      <c r="K869" s="140"/>
      <c r="L869" s="140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  <c r="Z869" s="114"/>
      <c r="AA869" s="114"/>
      <c r="AB869" s="114"/>
    </row>
    <row r="870" spans="1:28" ht="15.75" customHeight="1" x14ac:dyDescent="0.25">
      <c r="A870" s="114"/>
      <c r="B870" s="114"/>
      <c r="C870" s="114"/>
      <c r="D870" s="114"/>
      <c r="E870" s="114"/>
      <c r="F870" s="114"/>
      <c r="G870" s="74"/>
      <c r="H870" s="276"/>
      <c r="I870" s="140"/>
      <c r="J870" s="140"/>
      <c r="K870" s="140"/>
      <c r="L870" s="140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  <c r="Z870" s="114"/>
      <c r="AA870" s="114"/>
      <c r="AB870" s="114"/>
    </row>
    <row r="871" spans="1:28" ht="15.75" customHeight="1" x14ac:dyDescent="0.25">
      <c r="A871" s="114"/>
      <c r="B871" s="114"/>
      <c r="C871" s="114"/>
      <c r="D871" s="114"/>
      <c r="E871" s="114"/>
      <c r="F871" s="114"/>
      <c r="G871" s="74"/>
      <c r="H871" s="276"/>
      <c r="I871" s="140"/>
      <c r="J871" s="140"/>
      <c r="K871" s="140"/>
      <c r="L871" s="140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  <c r="Z871" s="114"/>
      <c r="AA871" s="114"/>
      <c r="AB871" s="114"/>
    </row>
    <row r="872" spans="1:28" ht="15.75" customHeight="1" x14ac:dyDescent="0.25">
      <c r="A872" s="114"/>
      <c r="B872" s="114"/>
      <c r="C872" s="114"/>
      <c r="D872" s="114"/>
      <c r="E872" s="114"/>
      <c r="F872" s="114"/>
      <c r="G872" s="74"/>
      <c r="H872" s="276"/>
      <c r="I872" s="140"/>
      <c r="J872" s="140"/>
      <c r="K872" s="140"/>
      <c r="L872" s="140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  <c r="Z872" s="114"/>
      <c r="AA872" s="114"/>
      <c r="AB872" s="114"/>
    </row>
    <row r="873" spans="1:28" ht="15.75" customHeight="1" x14ac:dyDescent="0.25">
      <c r="A873" s="114"/>
      <c r="B873" s="114"/>
      <c r="C873" s="114"/>
      <c r="D873" s="114"/>
      <c r="E873" s="114"/>
      <c r="F873" s="114"/>
      <c r="G873" s="74"/>
      <c r="H873" s="276"/>
      <c r="I873" s="140"/>
      <c r="J873" s="140"/>
      <c r="K873" s="140"/>
      <c r="L873" s="140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  <c r="X873" s="114"/>
      <c r="Y873" s="114"/>
      <c r="Z873" s="114"/>
      <c r="AA873" s="114"/>
      <c r="AB873" s="114"/>
    </row>
    <row r="874" spans="1:28" ht="15.75" customHeight="1" x14ac:dyDescent="0.25">
      <c r="A874" s="114"/>
      <c r="B874" s="114"/>
      <c r="C874" s="114"/>
      <c r="D874" s="114"/>
      <c r="E874" s="114"/>
      <c r="F874" s="114"/>
      <c r="G874" s="74"/>
      <c r="H874" s="276"/>
      <c r="I874" s="140"/>
      <c r="J874" s="140"/>
      <c r="K874" s="140"/>
      <c r="L874" s="140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  <c r="X874" s="114"/>
      <c r="Y874" s="114"/>
      <c r="Z874" s="114"/>
      <c r="AA874" s="114"/>
      <c r="AB874" s="114"/>
    </row>
    <row r="875" spans="1:28" ht="15.75" customHeight="1" x14ac:dyDescent="0.25">
      <c r="A875" s="114"/>
      <c r="B875" s="114"/>
      <c r="C875" s="114"/>
      <c r="D875" s="114"/>
      <c r="E875" s="114"/>
      <c r="F875" s="114"/>
      <c r="G875" s="74"/>
      <c r="H875" s="276"/>
      <c r="I875" s="140"/>
      <c r="J875" s="140"/>
      <c r="K875" s="140"/>
      <c r="L875" s="140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  <c r="X875" s="114"/>
      <c r="Y875" s="114"/>
      <c r="Z875" s="114"/>
      <c r="AA875" s="114"/>
      <c r="AB875" s="114"/>
    </row>
    <row r="876" spans="1:28" ht="15.75" customHeight="1" x14ac:dyDescent="0.25">
      <c r="A876" s="114"/>
      <c r="B876" s="114"/>
      <c r="C876" s="114"/>
      <c r="D876" s="114"/>
      <c r="E876" s="114"/>
      <c r="F876" s="114"/>
      <c r="G876" s="74"/>
      <c r="H876" s="276"/>
      <c r="I876" s="140"/>
      <c r="J876" s="140"/>
      <c r="K876" s="140"/>
      <c r="L876" s="140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  <c r="Z876" s="114"/>
      <c r="AA876" s="114"/>
      <c r="AB876" s="114"/>
    </row>
    <row r="877" spans="1:28" ht="15.75" customHeight="1" x14ac:dyDescent="0.25">
      <c r="A877" s="114"/>
      <c r="B877" s="114"/>
      <c r="C877" s="114"/>
      <c r="D877" s="114"/>
      <c r="E877" s="114"/>
      <c r="F877" s="114"/>
      <c r="G877" s="74"/>
      <c r="H877" s="276"/>
      <c r="I877" s="140"/>
      <c r="J877" s="140"/>
      <c r="K877" s="140"/>
      <c r="L877" s="140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  <c r="Z877" s="114"/>
      <c r="AA877" s="114"/>
      <c r="AB877" s="114"/>
    </row>
    <row r="878" spans="1:28" ht="15.75" customHeight="1" x14ac:dyDescent="0.25">
      <c r="A878" s="114"/>
      <c r="B878" s="114"/>
      <c r="C878" s="114"/>
      <c r="D878" s="114"/>
      <c r="E878" s="114"/>
      <c r="F878" s="114"/>
      <c r="G878" s="74"/>
      <c r="H878" s="276"/>
      <c r="I878" s="140"/>
      <c r="J878" s="140"/>
      <c r="K878" s="140"/>
      <c r="L878" s="140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  <c r="Z878" s="114"/>
      <c r="AA878" s="114"/>
      <c r="AB878" s="114"/>
    </row>
    <row r="879" spans="1:28" ht="15.75" customHeight="1" x14ac:dyDescent="0.25">
      <c r="A879" s="114"/>
      <c r="B879" s="114"/>
      <c r="C879" s="114"/>
      <c r="D879" s="114"/>
      <c r="E879" s="114"/>
      <c r="F879" s="114"/>
      <c r="G879" s="74"/>
      <c r="H879" s="276"/>
      <c r="I879" s="140"/>
      <c r="J879" s="140"/>
      <c r="K879" s="140"/>
      <c r="L879" s="140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  <c r="Z879" s="114"/>
      <c r="AA879" s="114"/>
      <c r="AB879" s="114"/>
    </row>
    <row r="880" spans="1:28" ht="15.75" customHeight="1" x14ac:dyDescent="0.25">
      <c r="A880" s="114"/>
      <c r="B880" s="114"/>
      <c r="C880" s="114"/>
      <c r="D880" s="114"/>
      <c r="E880" s="114"/>
      <c r="F880" s="114"/>
      <c r="G880" s="74"/>
      <c r="H880" s="276"/>
      <c r="I880" s="140"/>
      <c r="J880" s="140"/>
      <c r="K880" s="140"/>
      <c r="L880" s="140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  <c r="Z880" s="114"/>
      <c r="AA880" s="114"/>
      <c r="AB880" s="114"/>
    </row>
    <row r="881" spans="1:28" ht="15.75" customHeight="1" x14ac:dyDescent="0.25">
      <c r="A881" s="114"/>
      <c r="B881" s="114"/>
      <c r="C881" s="114"/>
      <c r="D881" s="114"/>
      <c r="E881" s="114"/>
      <c r="F881" s="114"/>
      <c r="G881" s="74"/>
      <c r="H881" s="276"/>
      <c r="I881" s="140"/>
      <c r="J881" s="140"/>
      <c r="K881" s="140"/>
      <c r="L881" s="140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  <c r="X881" s="114"/>
      <c r="Y881" s="114"/>
      <c r="Z881" s="114"/>
      <c r="AA881" s="114"/>
      <c r="AB881" s="114"/>
    </row>
    <row r="882" spans="1:28" ht="15.75" customHeight="1" x14ac:dyDescent="0.25">
      <c r="A882" s="114"/>
      <c r="B882" s="114"/>
      <c r="C882" s="114"/>
      <c r="D882" s="114"/>
      <c r="E882" s="114"/>
      <c r="F882" s="114"/>
      <c r="G882" s="74"/>
      <c r="H882" s="276"/>
      <c r="I882" s="140"/>
      <c r="J882" s="140"/>
      <c r="K882" s="140"/>
      <c r="L882" s="140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  <c r="X882" s="114"/>
      <c r="Y882" s="114"/>
      <c r="Z882" s="114"/>
      <c r="AA882" s="114"/>
      <c r="AB882" s="114"/>
    </row>
    <row r="883" spans="1:28" ht="15.75" customHeight="1" x14ac:dyDescent="0.25">
      <c r="A883" s="114"/>
      <c r="B883" s="114"/>
      <c r="C883" s="114"/>
      <c r="D883" s="114"/>
      <c r="E883" s="114"/>
      <c r="F883" s="114"/>
      <c r="G883" s="74"/>
      <c r="H883" s="276"/>
      <c r="I883" s="140"/>
      <c r="J883" s="140"/>
      <c r="K883" s="140"/>
      <c r="L883" s="140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  <c r="Z883" s="114"/>
      <c r="AA883" s="114"/>
      <c r="AB883" s="114"/>
    </row>
    <row r="884" spans="1:28" ht="15.75" customHeight="1" x14ac:dyDescent="0.25">
      <c r="A884" s="114"/>
      <c r="B884" s="114"/>
      <c r="C884" s="114"/>
      <c r="D884" s="114"/>
      <c r="E884" s="114"/>
      <c r="F884" s="114"/>
      <c r="G884" s="74"/>
      <c r="H884" s="276"/>
      <c r="I884" s="140"/>
      <c r="J884" s="140"/>
      <c r="K884" s="140"/>
      <c r="L884" s="140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  <c r="X884" s="114"/>
      <c r="Y884" s="114"/>
      <c r="Z884" s="114"/>
      <c r="AA884" s="114"/>
      <c r="AB884" s="114"/>
    </row>
    <row r="885" spans="1:28" ht="15.75" customHeight="1" x14ac:dyDescent="0.25">
      <c r="A885" s="114"/>
      <c r="B885" s="114"/>
      <c r="C885" s="114"/>
      <c r="D885" s="114"/>
      <c r="E885" s="114"/>
      <c r="F885" s="114"/>
      <c r="G885" s="74"/>
      <c r="H885" s="276"/>
      <c r="I885" s="140"/>
      <c r="J885" s="140"/>
      <c r="K885" s="140"/>
      <c r="L885" s="140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  <c r="Z885" s="114"/>
      <c r="AA885" s="114"/>
      <c r="AB885" s="114"/>
    </row>
    <row r="886" spans="1:28" ht="15.75" customHeight="1" x14ac:dyDescent="0.25">
      <c r="A886" s="114"/>
      <c r="B886" s="114"/>
      <c r="C886" s="114"/>
      <c r="D886" s="114"/>
      <c r="E886" s="114"/>
      <c r="F886" s="114"/>
      <c r="G886" s="74"/>
      <c r="H886" s="276"/>
      <c r="I886" s="140"/>
      <c r="J886" s="140"/>
      <c r="K886" s="140"/>
      <c r="L886" s="140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  <c r="X886" s="114"/>
      <c r="Y886" s="114"/>
      <c r="Z886" s="114"/>
      <c r="AA886" s="114"/>
      <c r="AB886" s="114"/>
    </row>
    <row r="887" spans="1:28" ht="15.75" customHeight="1" x14ac:dyDescent="0.25">
      <c r="A887" s="114"/>
      <c r="B887" s="114"/>
      <c r="C887" s="114"/>
      <c r="D887" s="114"/>
      <c r="E887" s="114"/>
      <c r="F887" s="114"/>
      <c r="G887" s="74"/>
      <c r="H887" s="276"/>
      <c r="I887" s="140"/>
      <c r="J887" s="140"/>
      <c r="K887" s="140"/>
      <c r="L887" s="140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  <c r="Z887" s="114"/>
      <c r="AA887" s="114"/>
      <c r="AB887" s="114"/>
    </row>
    <row r="888" spans="1:28" ht="15.75" customHeight="1" x14ac:dyDescent="0.25">
      <c r="A888" s="114"/>
      <c r="B888" s="114"/>
      <c r="C888" s="114"/>
      <c r="D888" s="114"/>
      <c r="E888" s="114"/>
      <c r="F888" s="114"/>
      <c r="G888" s="74"/>
      <c r="H888" s="276"/>
      <c r="I888" s="140"/>
      <c r="J888" s="140"/>
      <c r="K888" s="140"/>
      <c r="L888" s="140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  <c r="X888" s="114"/>
      <c r="Y888" s="114"/>
      <c r="Z888" s="114"/>
      <c r="AA888" s="114"/>
      <c r="AB888" s="114"/>
    </row>
    <row r="889" spans="1:28" ht="15.75" customHeight="1" x14ac:dyDescent="0.25">
      <c r="A889" s="114"/>
      <c r="B889" s="114"/>
      <c r="C889" s="114"/>
      <c r="D889" s="114"/>
      <c r="E889" s="114"/>
      <c r="F889" s="114"/>
      <c r="G889" s="74"/>
      <c r="H889" s="276"/>
      <c r="I889" s="140"/>
      <c r="J889" s="140"/>
      <c r="K889" s="140"/>
      <c r="L889" s="140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  <c r="X889" s="114"/>
      <c r="Y889" s="114"/>
      <c r="Z889" s="114"/>
      <c r="AA889" s="114"/>
      <c r="AB889" s="114"/>
    </row>
    <row r="890" spans="1:28" ht="15.75" customHeight="1" x14ac:dyDescent="0.25">
      <c r="A890" s="114"/>
      <c r="B890" s="114"/>
      <c r="C890" s="114"/>
      <c r="D890" s="114"/>
      <c r="E890" s="114"/>
      <c r="F890" s="114"/>
      <c r="G890" s="74"/>
      <c r="H890" s="276"/>
      <c r="I890" s="140"/>
      <c r="J890" s="140"/>
      <c r="K890" s="140"/>
      <c r="L890" s="140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  <c r="X890" s="114"/>
      <c r="Y890" s="114"/>
      <c r="Z890" s="114"/>
      <c r="AA890" s="114"/>
      <c r="AB890" s="114"/>
    </row>
    <row r="891" spans="1:28" ht="15.75" customHeight="1" x14ac:dyDescent="0.25">
      <c r="A891" s="114"/>
      <c r="B891" s="114"/>
      <c r="C891" s="114"/>
      <c r="D891" s="114"/>
      <c r="E891" s="114"/>
      <c r="F891" s="114"/>
      <c r="G891" s="74"/>
      <c r="H891" s="276"/>
      <c r="I891" s="140"/>
      <c r="J891" s="140"/>
      <c r="K891" s="140"/>
      <c r="L891" s="140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  <c r="X891" s="114"/>
      <c r="Y891" s="114"/>
      <c r="Z891" s="114"/>
      <c r="AA891" s="114"/>
      <c r="AB891" s="114"/>
    </row>
    <row r="892" spans="1:28" ht="15.75" customHeight="1" x14ac:dyDescent="0.25">
      <c r="A892" s="114"/>
      <c r="B892" s="114"/>
      <c r="C892" s="114"/>
      <c r="D892" s="114"/>
      <c r="E892" s="114"/>
      <c r="F892" s="114"/>
      <c r="G892" s="74"/>
      <c r="H892" s="276"/>
      <c r="I892" s="140"/>
      <c r="J892" s="140"/>
      <c r="K892" s="140"/>
      <c r="L892" s="140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  <c r="X892" s="114"/>
      <c r="Y892" s="114"/>
      <c r="Z892" s="114"/>
      <c r="AA892" s="114"/>
      <c r="AB892" s="114"/>
    </row>
    <row r="893" spans="1:28" ht="15.75" customHeight="1" x14ac:dyDescent="0.25">
      <c r="A893" s="114"/>
      <c r="B893" s="114"/>
      <c r="C893" s="114"/>
      <c r="D893" s="114"/>
      <c r="E893" s="114"/>
      <c r="F893" s="114"/>
      <c r="G893" s="74"/>
      <c r="H893" s="276"/>
      <c r="I893" s="140"/>
      <c r="J893" s="140"/>
      <c r="K893" s="140"/>
      <c r="L893" s="140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  <c r="X893" s="114"/>
      <c r="Y893" s="114"/>
      <c r="Z893" s="114"/>
      <c r="AA893" s="114"/>
      <c r="AB893" s="114"/>
    </row>
    <row r="894" spans="1:28" ht="15.75" customHeight="1" x14ac:dyDescent="0.25">
      <c r="A894" s="114"/>
      <c r="B894" s="114"/>
      <c r="C894" s="114"/>
      <c r="D894" s="114"/>
      <c r="E894" s="114"/>
      <c r="F894" s="114"/>
      <c r="G894" s="74"/>
      <c r="H894" s="276"/>
      <c r="I894" s="140"/>
      <c r="J894" s="140"/>
      <c r="K894" s="140"/>
      <c r="L894" s="140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  <c r="X894" s="114"/>
      <c r="Y894" s="114"/>
      <c r="Z894" s="114"/>
      <c r="AA894" s="114"/>
      <c r="AB894" s="114"/>
    </row>
    <row r="895" spans="1:28" ht="15.75" customHeight="1" x14ac:dyDescent="0.25">
      <c r="A895" s="114"/>
      <c r="B895" s="114"/>
      <c r="C895" s="114"/>
      <c r="D895" s="114"/>
      <c r="E895" s="114"/>
      <c r="F895" s="114"/>
      <c r="G895" s="74"/>
      <c r="H895" s="276"/>
      <c r="I895" s="140"/>
      <c r="J895" s="140"/>
      <c r="K895" s="140"/>
      <c r="L895" s="140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  <c r="Z895" s="114"/>
      <c r="AA895" s="114"/>
      <c r="AB895" s="114"/>
    </row>
    <row r="896" spans="1:28" ht="15.75" customHeight="1" x14ac:dyDescent="0.25">
      <c r="A896" s="114"/>
      <c r="B896" s="114"/>
      <c r="C896" s="114"/>
      <c r="D896" s="114"/>
      <c r="E896" s="114"/>
      <c r="F896" s="114"/>
      <c r="G896" s="74"/>
      <c r="H896" s="276"/>
      <c r="I896" s="140"/>
      <c r="J896" s="140"/>
      <c r="K896" s="140"/>
      <c r="L896" s="140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  <c r="X896" s="114"/>
      <c r="Y896" s="114"/>
      <c r="Z896" s="114"/>
      <c r="AA896" s="114"/>
      <c r="AB896" s="114"/>
    </row>
    <row r="897" spans="1:28" ht="15.75" customHeight="1" x14ac:dyDescent="0.25">
      <c r="A897" s="114"/>
      <c r="B897" s="114"/>
      <c r="C897" s="114"/>
      <c r="D897" s="114"/>
      <c r="E897" s="114"/>
      <c r="F897" s="114"/>
      <c r="G897" s="74"/>
      <c r="H897" s="276"/>
      <c r="I897" s="140"/>
      <c r="J897" s="140"/>
      <c r="K897" s="140"/>
      <c r="L897" s="140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  <c r="X897" s="114"/>
      <c r="Y897" s="114"/>
      <c r="Z897" s="114"/>
      <c r="AA897" s="114"/>
      <c r="AB897" s="114"/>
    </row>
    <row r="898" spans="1:28" ht="15.75" customHeight="1" x14ac:dyDescent="0.25">
      <c r="A898" s="114"/>
      <c r="B898" s="114"/>
      <c r="C898" s="114"/>
      <c r="D898" s="114"/>
      <c r="E898" s="114"/>
      <c r="F898" s="114"/>
      <c r="G898" s="74"/>
      <c r="H898" s="276"/>
      <c r="I898" s="140"/>
      <c r="J898" s="140"/>
      <c r="K898" s="140"/>
      <c r="L898" s="140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  <c r="X898" s="114"/>
      <c r="Y898" s="114"/>
      <c r="Z898" s="114"/>
      <c r="AA898" s="114"/>
      <c r="AB898" s="114"/>
    </row>
    <row r="899" spans="1:28" ht="15.75" customHeight="1" x14ac:dyDescent="0.25">
      <c r="A899" s="114"/>
      <c r="B899" s="114"/>
      <c r="C899" s="114"/>
      <c r="D899" s="114"/>
      <c r="E899" s="114"/>
      <c r="F899" s="114"/>
      <c r="G899" s="74"/>
      <c r="H899" s="276"/>
      <c r="I899" s="140"/>
      <c r="J899" s="140"/>
      <c r="K899" s="140"/>
      <c r="L899" s="140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  <c r="X899" s="114"/>
      <c r="Y899" s="114"/>
      <c r="Z899" s="114"/>
      <c r="AA899" s="114"/>
      <c r="AB899" s="114"/>
    </row>
    <row r="900" spans="1:28" ht="15.75" customHeight="1" x14ac:dyDescent="0.25">
      <c r="A900" s="114"/>
      <c r="B900" s="114"/>
      <c r="C900" s="114"/>
      <c r="D900" s="114"/>
      <c r="E900" s="114"/>
      <c r="F900" s="114"/>
      <c r="G900" s="74"/>
      <c r="H900" s="276"/>
      <c r="I900" s="140"/>
      <c r="J900" s="140"/>
      <c r="K900" s="140"/>
      <c r="L900" s="140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  <c r="Z900" s="114"/>
      <c r="AA900" s="114"/>
      <c r="AB900" s="114"/>
    </row>
    <row r="901" spans="1:28" ht="15.75" customHeight="1" x14ac:dyDescent="0.25">
      <c r="A901" s="114"/>
      <c r="B901" s="114"/>
      <c r="C901" s="114"/>
      <c r="D901" s="114"/>
      <c r="E901" s="114"/>
      <c r="F901" s="114"/>
      <c r="G901" s="74"/>
      <c r="H901" s="276"/>
      <c r="I901" s="140"/>
      <c r="J901" s="140"/>
      <c r="K901" s="140"/>
      <c r="L901" s="140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  <c r="Z901" s="114"/>
      <c r="AA901" s="114"/>
      <c r="AB901" s="114"/>
    </row>
    <row r="902" spans="1:28" ht="15.75" customHeight="1" x14ac:dyDescent="0.25">
      <c r="A902" s="114"/>
      <c r="B902" s="114"/>
      <c r="C902" s="114"/>
      <c r="D902" s="114"/>
      <c r="E902" s="114"/>
      <c r="F902" s="114"/>
      <c r="G902" s="74"/>
      <c r="H902" s="276"/>
      <c r="I902" s="140"/>
      <c r="J902" s="140"/>
      <c r="K902" s="140"/>
      <c r="L902" s="140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  <c r="X902" s="114"/>
      <c r="Y902" s="114"/>
      <c r="Z902" s="114"/>
      <c r="AA902" s="114"/>
      <c r="AB902" s="114"/>
    </row>
    <row r="903" spans="1:28" ht="15.75" customHeight="1" x14ac:dyDescent="0.25">
      <c r="A903" s="114"/>
      <c r="B903" s="114"/>
      <c r="C903" s="114"/>
      <c r="D903" s="114"/>
      <c r="E903" s="114"/>
      <c r="F903" s="114"/>
      <c r="G903" s="74"/>
      <c r="H903" s="276"/>
      <c r="I903" s="140"/>
      <c r="J903" s="140"/>
      <c r="K903" s="140"/>
      <c r="L903" s="140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  <c r="X903" s="114"/>
      <c r="Y903" s="114"/>
      <c r="Z903" s="114"/>
      <c r="AA903" s="114"/>
      <c r="AB903" s="114"/>
    </row>
    <row r="904" spans="1:28" ht="15.75" customHeight="1" x14ac:dyDescent="0.25">
      <c r="A904" s="114"/>
      <c r="B904" s="114"/>
      <c r="C904" s="114"/>
      <c r="D904" s="114"/>
      <c r="E904" s="114"/>
      <c r="F904" s="114"/>
      <c r="G904" s="74"/>
      <c r="H904" s="276"/>
      <c r="I904" s="140"/>
      <c r="J904" s="140"/>
      <c r="K904" s="140"/>
      <c r="L904" s="140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  <c r="Z904" s="114"/>
      <c r="AA904" s="114"/>
      <c r="AB904" s="114"/>
    </row>
    <row r="905" spans="1:28" ht="15.75" customHeight="1" x14ac:dyDescent="0.25">
      <c r="A905" s="114"/>
      <c r="B905" s="114"/>
      <c r="C905" s="114"/>
      <c r="D905" s="114"/>
      <c r="E905" s="114"/>
      <c r="F905" s="114"/>
      <c r="G905" s="74"/>
      <c r="H905" s="276"/>
      <c r="I905" s="140"/>
      <c r="J905" s="140"/>
      <c r="K905" s="140"/>
      <c r="L905" s="140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  <c r="X905" s="114"/>
      <c r="Y905" s="114"/>
      <c r="Z905" s="114"/>
      <c r="AA905" s="114"/>
      <c r="AB905" s="114"/>
    </row>
    <row r="906" spans="1:28" ht="15.75" customHeight="1" x14ac:dyDescent="0.25">
      <c r="A906" s="114"/>
      <c r="B906" s="114"/>
      <c r="C906" s="114"/>
      <c r="D906" s="114"/>
      <c r="E906" s="114"/>
      <c r="F906" s="114"/>
      <c r="G906" s="74"/>
      <c r="H906" s="276"/>
      <c r="I906" s="140"/>
      <c r="J906" s="140"/>
      <c r="K906" s="140"/>
      <c r="L906" s="140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  <c r="X906" s="114"/>
      <c r="Y906" s="114"/>
      <c r="Z906" s="114"/>
      <c r="AA906" s="114"/>
      <c r="AB906" s="114"/>
    </row>
    <row r="907" spans="1:28" ht="15.75" customHeight="1" x14ac:dyDescent="0.25">
      <c r="A907" s="114"/>
      <c r="B907" s="114"/>
      <c r="C907" s="114"/>
      <c r="D907" s="114"/>
      <c r="E907" s="114"/>
      <c r="F907" s="114"/>
      <c r="G907" s="74"/>
      <c r="H907" s="276"/>
      <c r="I907" s="140"/>
      <c r="J907" s="140"/>
      <c r="K907" s="140"/>
      <c r="L907" s="140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  <c r="X907" s="114"/>
      <c r="Y907" s="114"/>
      <c r="Z907" s="114"/>
      <c r="AA907" s="114"/>
      <c r="AB907" s="114"/>
    </row>
    <row r="908" spans="1:28" ht="15.75" customHeight="1" x14ac:dyDescent="0.25">
      <c r="A908" s="114"/>
      <c r="B908" s="114"/>
      <c r="C908" s="114"/>
      <c r="D908" s="114"/>
      <c r="E908" s="114"/>
      <c r="F908" s="114"/>
      <c r="G908" s="74"/>
      <c r="H908" s="276"/>
      <c r="I908" s="140"/>
      <c r="J908" s="140"/>
      <c r="K908" s="140"/>
      <c r="L908" s="140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  <c r="Z908" s="114"/>
      <c r="AA908" s="114"/>
      <c r="AB908" s="114"/>
    </row>
    <row r="909" spans="1:28" ht="15.75" customHeight="1" x14ac:dyDescent="0.25">
      <c r="A909" s="114"/>
      <c r="B909" s="114"/>
      <c r="C909" s="114"/>
      <c r="D909" s="114"/>
      <c r="E909" s="114"/>
      <c r="F909" s="114"/>
      <c r="G909" s="74"/>
      <c r="H909" s="276"/>
      <c r="I909" s="140"/>
      <c r="J909" s="140"/>
      <c r="K909" s="140"/>
      <c r="L909" s="140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  <c r="Z909" s="114"/>
      <c r="AA909" s="114"/>
      <c r="AB909" s="114"/>
    </row>
    <row r="910" spans="1:28" ht="15.75" customHeight="1" x14ac:dyDescent="0.25">
      <c r="A910" s="114"/>
      <c r="B910" s="114"/>
      <c r="C910" s="114"/>
      <c r="D910" s="114"/>
      <c r="E910" s="114"/>
      <c r="F910" s="114"/>
      <c r="G910" s="74"/>
      <c r="H910" s="276"/>
      <c r="I910" s="140"/>
      <c r="J910" s="140"/>
      <c r="K910" s="140"/>
      <c r="L910" s="140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  <c r="X910" s="114"/>
      <c r="Y910" s="114"/>
      <c r="Z910" s="114"/>
      <c r="AA910" s="114"/>
      <c r="AB910" s="114"/>
    </row>
    <row r="911" spans="1:28" ht="15.75" customHeight="1" x14ac:dyDescent="0.25">
      <c r="A911" s="114"/>
      <c r="B911" s="114"/>
      <c r="C911" s="114"/>
      <c r="D911" s="114"/>
      <c r="E911" s="114"/>
      <c r="F911" s="114"/>
      <c r="G911" s="74"/>
      <c r="H911" s="276"/>
      <c r="I911" s="140"/>
      <c r="J911" s="140"/>
      <c r="K911" s="140"/>
      <c r="L911" s="140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  <c r="X911" s="114"/>
      <c r="Y911" s="114"/>
      <c r="Z911" s="114"/>
      <c r="AA911" s="114"/>
      <c r="AB911" s="114"/>
    </row>
    <row r="912" spans="1:28" ht="15.75" customHeight="1" x14ac:dyDescent="0.25">
      <c r="A912" s="114"/>
      <c r="B912" s="114"/>
      <c r="C912" s="114"/>
      <c r="D912" s="114"/>
      <c r="E912" s="114"/>
      <c r="F912" s="114"/>
      <c r="G912" s="74"/>
      <c r="H912" s="276"/>
      <c r="I912" s="140"/>
      <c r="J912" s="140"/>
      <c r="K912" s="140"/>
      <c r="L912" s="140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  <c r="Z912" s="114"/>
      <c r="AA912" s="114"/>
      <c r="AB912" s="114"/>
    </row>
    <row r="913" spans="1:28" ht="15.75" customHeight="1" x14ac:dyDescent="0.25">
      <c r="A913" s="114"/>
      <c r="B913" s="114"/>
      <c r="C913" s="114"/>
      <c r="D913" s="114"/>
      <c r="E913" s="114"/>
      <c r="F913" s="114"/>
      <c r="G913" s="74"/>
      <c r="H913" s="276"/>
      <c r="I913" s="140"/>
      <c r="J913" s="140"/>
      <c r="K913" s="140"/>
      <c r="L913" s="140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  <c r="Z913" s="114"/>
      <c r="AA913" s="114"/>
      <c r="AB913" s="114"/>
    </row>
    <row r="914" spans="1:28" ht="15.75" customHeight="1" x14ac:dyDescent="0.25">
      <c r="A914" s="114"/>
      <c r="B914" s="114"/>
      <c r="C914" s="114"/>
      <c r="D914" s="114"/>
      <c r="E914" s="114"/>
      <c r="F914" s="114"/>
      <c r="G914" s="74"/>
      <c r="H914" s="276"/>
      <c r="I914" s="140"/>
      <c r="J914" s="140"/>
      <c r="K914" s="140"/>
      <c r="L914" s="140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  <c r="Z914" s="114"/>
      <c r="AA914" s="114"/>
      <c r="AB914" s="114"/>
    </row>
    <row r="915" spans="1:28" ht="15.75" customHeight="1" x14ac:dyDescent="0.25">
      <c r="A915" s="114"/>
      <c r="B915" s="114"/>
      <c r="C915" s="114"/>
      <c r="D915" s="114"/>
      <c r="E915" s="114"/>
      <c r="F915" s="114"/>
      <c r="G915" s="74"/>
      <c r="H915" s="276"/>
      <c r="I915" s="140"/>
      <c r="J915" s="140"/>
      <c r="K915" s="140"/>
      <c r="L915" s="140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  <c r="Z915" s="114"/>
      <c r="AA915" s="114"/>
      <c r="AB915" s="114"/>
    </row>
    <row r="916" spans="1:28" ht="15.75" customHeight="1" x14ac:dyDescent="0.25">
      <c r="A916" s="114"/>
      <c r="B916" s="114"/>
      <c r="C916" s="114"/>
      <c r="D916" s="114"/>
      <c r="E916" s="114"/>
      <c r="F916" s="114"/>
      <c r="G916" s="74"/>
      <c r="H916" s="276"/>
      <c r="I916" s="140"/>
      <c r="J916" s="140"/>
      <c r="K916" s="140"/>
      <c r="L916" s="140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  <c r="Z916" s="114"/>
      <c r="AA916" s="114"/>
      <c r="AB916" s="114"/>
    </row>
    <row r="917" spans="1:28" ht="15.75" customHeight="1" x14ac:dyDescent="0.25">
      <c r="A917" s="114"/>
      <c r="B917" s="114"/>
      <c r="C917" s="114"/>
      <c r="D917" s="114"/>
      <c r="E917" s="114"/>
      <c r="F917" s="114"/>
      <c r="G917" s="74"/>
      <c r="H917" s="276"/>
      <c r="I917" s="140"/>
      <c r="J917" s="140"/>
      <c r="K917" s="140"/>
      <c r="L917" s="140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  <c r="X917" s="114"/>
      <c r="Y917" s="114"/>
      <c r="Z917" s="114"/>
      <c r="AA917" s="114"/>
      <c r="AB917" s="114"/>
    </row>
    <row r="918" spans="1:28" ht="15.75" customHeight="1" x14ac:dyDescent="0.25">
      <c r="A918" s="114"/>
      <c r="B918" s="114"/>
      <c r="C918" s="114"/>
      <c r="D918" s="114"/>
      <c r="E918" s="114"/>
      <c r="F918" s="114"/>
      <c r="G918" s="74"/>
      <c r="H918" s="276"/>
      <c r="I918" s="140"/>
      <c r="J918" s="140"/>
      <c r="K918" s="140"/>
      <c r="L918" s="140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  <c r="X918" s="114"/>
      <c r="Y918" s="114"/>
      <c r="Z918" s="114"/>
      <c r="AA918" s="114"/>
      <c r="AB918" s="114"/>
    </row>
    <row r="919" spans="1:28" ht="15.75" customHeight="1" x14ac:dyDescent="0.25">
      <c r="A919" s="114"/>
      <c r="B919" s="114"/>
      <c r="C919" s="114"/>
      <c r="D919" s="114"/>
      <c r="E919" s="114"/>
      <c r="F919" s="114"/>
      <c r="G919" s="74"/>
      <c r="H919" s="276"/>
      <c r="I919" s="140"/>
      <c r="J919" s="140"/>
      <c r="K919" s="140"/>
      <c r="L919" s="140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  <c r="X919" s="114"/>
      <c r="Y919" s="114"/>
      <c r="Z919" s="114"/>
      <c r="AA919" s="114"/>
      <c r="AB919" s="114"/>
    </row>
    <row r="920" spans="1:28" ht="15.75" customHeight="1" x14ac:dyDescent="0.25">
      <c r="A920" s="114"/>
      <c r="B920" s="114"/>
      <c r="C920" s="114"/>
      <c r="D920" s="114"/>
      <c r="E920" s="114"/>
      <c r="F920" s="114"/>
      <c r="G920" s="74"/>
      <c r="H920" s="276"/>
      <c r="I920" s="140"/>
      <c r="J920" s="140"/>
      <c r="K920" s="140"/>
      <c r="L920" s="140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  <c r="Z920" s="114"/>
      <c r="AA920" s="114"/>
      <c r="AB920" s="114"/>
    </row>
    <row r="921" spans="1:28" ht="15.75" customHeight="1" x14ac:dyDescent="0.25">
      <c r="A921" s="114"/>
      <c r="B921" s="114"/>
      <c r="C921" s="114"/>
      <c r="D921" s="114"/>
      <c r="E921" s="114"/>
      <c r="F921" s="114"/>
      <c r="G921" s="74"/>
      <c r="H921" s="276"/>
      <c r="I921" s="140"/>
      <c r="J921" s="140"/>
      <c r="K921" s="140"/>
      <c r="L921" s="140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  <c r="Z921" s="114"/>
      <c r="AA921" s="114"/>
      <c r="AB921" s="114"/>
    </row>
    <row r="922" spans="1:28" ht="15.75" customHeight="1" x14ac:dyDescent="0.25">
      <c r="A922" s="114"/>
      <c r="B922" s="114"/>
      <c r="C922" s="114"/>
      <c r="D922" s="114"/>
      <c r="E922" s="114"/>
      <c r="F922" s="114"/>
      <c r="G922" s="74"/>
      <c r="H922" s="276"/>
      <c r="I922" s="140"/>
      <c r="J922" s="140"/>
      <c r="K922" s="140"/>
      <c r="L922" s="140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  <c r="Z922" s="114"/>
      <c r="AA922" s="114"/>
      <c r="AB922" s="114"/>
    </row>
    <row r="923" spans="1:28" ht="15.75" customHeight="1" x14ac:dyDescent="0.25">
      <c r="A923" s="114"/>
      <c r="B923" s="114"/>
      <c r="C923" s="114"/>
      <c r="D923" s="114"/>
      <c r="E923" s="114"/>
      <c r="F923" s="114"/>
      <c r="G923" s="74"/>
      <c r="H923" s="276"/>
      <c r="I923" s="140"/>
      <c r="J923" s="140"/>
      <c r="K923" s="140"/>
      <c r="L923" s="140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  <c r="X923" s="114"/>
      <c r="Y923" s="114"/>
      <c r="Z923" s="114"/>
      <c r="AA923" s="114"/>
      <c r="AB923" s="114"/>
    </row>
    <row r="924" spans="1:28" ht="15.75" customHeight="1" x14ac:dyDescent="0.25">
      <c r="A924" s="114"/>
      <c r="B924" s="114"/>
      <c r="C924" s="114"/>
      <c r="D924" s="114"/>
      <c r="E924" s="114"/>
      <c r="F924" s="114"/>
      <c r="G924" s="74"/>
      <c r="H924" s="276"/>
      <c r="I924" s="140"/>
      <c r="J924" s="140"/>
      <c r="K924" s="140"/>
      <c r="L924" s="140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  <c r="X924" s="114"/>
      <c r="Y924" s="114"/>
      <c r="Z924" s="114"/>
      <c r="AA924" s="114"/>
      <c r="AB924" s="114"/>
    </row>
    <row r="925" spans="1:28" ht="15.75" customHeight="1" x14ac:dyDescent="0.25">
      <c r="A925" s="114"/>
      <c r="B925" s="114"/>
      <c r="C925" s="114"/>
      <c r="D925" s="114"/>
      <c r="E925" s="114"/>
      <c r="F925" s="114"/>
      <c r="G925" s="74"/>
      <c r="H925" s="276"/>
      <c r="I925" s="140"/>
      <c r="J925" s="140"/>
      <c r="K925" s="140"/>
      <c r="L925" s="140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  <c r="Z925" s="114"/>
      <c r="AA925" s="114"/>
      <c r="AB925" s="114"/>
    </row>
    <row r="926" spans="1:28" ht="15.75" customHeight="1" x14ac:dyDescent="0.25">
      <c r="A926" s="114"/>
      <c r="B926" s="114"/>
      <c r="C926" s="114"/>
      <c r="D926" s="114"/>
      <c r="E926" s="114"/>
      <c r="F926" s="114"/>
      <c r="G926" s="74"/>
      <c r="H926" s="276"/>
      <c r="I926" s="140"/>
      <c r="J926" s="140"/>
      <c r="K926" s="140"/>
      <c r="L926" s="140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  <c r="X926" s="114"/>
      <c r="Y926" s="114"/>
      <c r="Z926" s="114"/>
      <c r="AA926" s="114"/>
      <c r="AB926" s="114"/>
    </row>
    <row r="927" spans="1:28" ht="15.75" customHeight="1" x14ac:dyDescent="0.25">
      <c r="A927" s="114"/>
      <c r="B927" s="114"/>
      <c r="C927" s="114"/>
      <c r="D927" s="114"/>
      <c r="E927" s="114"/>
      <c r="F927" s="114"/>
      <c r="G927" s="74"/>
      <c r="H927" s="276"/>
      <c r="I927" s="140"/>
      <c r="J927" s="140"/>
      <c r="K927" s="140"/>
      <c r="L927" s="140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  <c r="X927" s="114"/>
      <c r="Y927" s="114"/>
      <c r="Z927" s="114"/>
      <c r="AA927" s="114"/>
      <c r="AB927" s="114"/>
    </row>
    <row r="928" spans="1:28" ht="15.75" customHeight="1" x14ac:dyDescent="0.25">
      <c r="A928" s="114"/>
      <c r="B928" s="114"/>
      <c r="C928" s="114"/>
      <c r="D928" s="114"/>
      <c r="E928" s="114"/>
      <c r="F928" s="114"/>
      <c r="G928" s="74"/>
      <c r="H928" s="276"/>
      <c r="I928" s="140"/>
      <c r="J928" s="140"/>
      <c r="K928" s="140"/>
      <c r="L928" s="140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  <c r="X928" s="114"/>
      <c r="Y928" s="114"/>
      <c r="Z928" s="114"/>
      <c r="AA928" s="114"/>
      <c r="AB928" s="114"/>
    </row>
    <row r="929" spans="1:28" ht="15.75" customHeight="1" x14ac:dyDescent="0.25">
      <c r="A929" s="114"/>
      <c r="B929" s="114"/>
      <c r="C929" s="114"/>
      <c r="D929" s="114"/>
      <c r="E929" s="114"/>
      <c r="F929" s="114"/>
      <c r="G929" s="74"/>
      <c r="H929" s="276"/>
      <c r="I929" s="140"/>
      <c r="J929" s="140"/>
      <c r="K929" s="140"/>
      <c r="L929" s="140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  <c r="Z929" s="114"/>
      <c r="AA929" s="114"/>
      <c r="AB929" s="114"/>
    </row>
    <row r="930" spans="1:28" ht="15.75" customHeight="1" x14ac:dyDescent="0.25">
      <c r="A930" s="114"/>
      <c r="B930" s="114"/>
      <c r="C930" s="114"/>
      <c r="D930" s="114"/>
      <c r="E930" s="114"/>
      <c r="F930" s="114"/>
      <c r="G930" s="74"/>
      <c r="H930" s="276"/>
      <c r="I930" s="140"/>
      <c r="J930" s="140"/>
      <c r="K930" s="140"/>
      <c r="L930" s="140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  <c r="Z930" s="114"/>
      <c r="AA930" s="114"/>
      <c r="AB930" s="114"/>
    </row>
    <row r="931" spans="1:28" ht="15.75" customHeight="1" x14ac:dyDescent="0.25">
      <c r="A931" s="114"/>
      <c r="B931" s="114"/>
      <c r="C931" s="114"/>
      <c r="D931" s="114"/>
      <c r="E931" s="114"/>
      <c r="F931" s="114"/>
      <c r="G931" s="74"/>
      <c r="H931" s="276"/>
      <c r="I931" s="140"/>
      <c r="J931" s="140"/>
      <c r="K931" s="140"/>
      <c r="L931" s="140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  <c r="Z931" s="114"/>
      <c r="AA931" s="114"/>
      <c r="AB931" s="114"/>
    </row>
    <row r="932" spans="1:28" ht="15.75" customHeight="1" x14ac:dyDescent="0.25">
      <c r="A932" s="114"/>
      <c r="B932" s="114"/>
      <c r="C932" s="114"/>
      <c r="D932" s="114"/>
      <c r="E932" s="114"/>
      <c r="F932" s="114"/>
      <c r="G932" s="74"/>
      <c r="H932" s="276"/>
      <c r="I932" s="140"/>
      <c r="J932" s="140"/>
      <c r="K932" s="140"/>
      <c r="L932" s="140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  <c r="Z932" s="114"/>
      <c r="AA932" s="114"/>
      <c r="AB932" s="114"/>
    </row>
    <row r="933" spans="1:28" ht="15.75" customHeight="1" x14ac:dyDescent="0.25">
      <c r="A933" s="114"/>
      <c r="B933" s="114"/>
      <c r="C933" s="114"/>
      <c r="D933" s="114"/>
      <c r="E933" s="114"/>
      <c r="F933" s="114"/>
      <c r="G933" s="74"/>
      <c r="H933" s="276"/>
      <c r="I933" s="140"/>
      <c r="J933" s="140"/>
      <c r="K933" s="140"/>
      <c r="L933" s="140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  <c r="X933" s="114"/>
      <c r="Y933" s="114"/>
      <c r="Z933" s="114"/>
      <c r="AA933" s="114"/>
      <c r="AB933" s="114"/>
    </row>
    <row r="934" spans="1:28" ht="15.75" customHeight="1" x14ac:dyDescent="0.25">
      <c r="A934" s="114"/>
      <c r="B934" s="114"/>
      <c r="C934" s="114"/>
      <c r="D934" s="114"/>
      <c r="E934" s="114"/>
      <c r="F934" s="114"/>
      <c r="G934" s="74"/>
      <c r="H934" s="276"/>
      <c r="I934" s="140"/>
      <c r="J934" s="140"/>
      <c r="K934" s="140"/>
      <c r="L934" s="140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  <c r="Z934" s="114"/>
      <c r="AA934" s="114"/>
      <c r="AB934" s="114"/>
    </row>
    <row r="935" spans="1:28" ht="15.75" customHeight="1" x14ac:dyDescent="0.25">
      <c r="A935" s="114"/>
      <c r="B935" s="114"/>
      <c r="C935" s="114"/>
      <c r="D935" s="114"/>
      <c r="E935" s="114"/>
      <c r="F935" s="114"/>
      <c r="G935" s="74"/>
      <c r="H935" s="276"/>
      <c r="I935" s="140"/>
      <c r="J935" s="140"/>
      <c r="K935" s="140"/>
      <c r="L935" s="140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  <c r="X935" s="114"/>
      <c r="Y935" s="114"/>
      <c r="Z935" s="114"/>
      <c r="AA935" s="114"/>
      <c r="AB935" s="114"/>
    </row>
    <row r="936" spans="1:28" ht="15.75" customHeight="1" x14ac:dyDescent="0.25">
      <c r="A936" s="114"/>
      <c r="B936" s="114"/>
      <c r="C936" s="114"/>
      <c r="D936" s="114"/>
      <c r="E936" s="114"/>
      <c r="F936" s="114"/>
      <c r="G936" s="74"/>
      <c r="H936" s="276"/>
      <c r="I936" s="140"/>
      <c r="J936" s="140"/>
      <c r="K936" s="140"/>
      <c r="L936" s="140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  <c r="X936" s="114"/>
      <c r="Y936" s="114"/>
      <c r="Z936" s="114"/>
      <c r="AA936" s="114"/>
      <c r="AB936" s="114"/>
    </row>
    <row r="937" spans="1:28" ht="15.75" customHeight="1" x14ac:dyDescent="0.25">
      <c r="A937" s="114"/>
      <c r="B937" s="114"/>
      <c r="C937" s="114"/>
      <c r="D937" s="114"/>
      <c r="E937" s="114"/>
      <c r="F937" s="114"/>
      <c r="G937" s="74"/>
      <c r="H937" s="276"/>
      <c r="I937" s="140"/>
      <c r="J937" s="140"/>
      <c r="K937" s="140"/>
      <c r="L937" s="140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  <c r="X937" s="114"/>
      <c r="Y937" s="114"/>
      <c r="Z937" s="114"/>
      <c r="AA937" s="114"/>
      <c r="AB937" s="114"/>
    </row>
    <row r="938" spans="1:28" ht="15.75" customHeight="1" x14ac:dyDescent="0.25">
      <c r="A938" s="114"/>
      <c r="B938" s="114"/>
      <c r="C938" s="114"/>
      <c r="D938" s="114"/>
      <c r="E938" s="114"/>
      <c r="F938" s="114"/>
      <c r="G938" s="74"/>
      <c r="H938" s="276"/>
      <c r="I938" s="140"/>
      <c r="J938" s="140"/>
      <c r="K938" s="140"/>
      <c r="L938" s="140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  <c r="Z938" s="114"/>
      <c r="AA938" s="114"/>
      <c r="AB938" s="114"/>
    </row>
    <row r="939" spans="1:28" ht="15.75" customHeight="1" x14ac:dyDescent="0.25">
      <c r="A939" s="114"/>
      <c r="B939" s="114"/>
      <c r="C939" s="114"/>
      <c r="D939" s="114"/>
      <c r="E939" s="114"/>
      <c r="F939" s="114"/>
      <c r="G939" s="74"/>
      <c r="H939" s="276"/>
      <c r="I939" s="140"/>
      <c r="J939" s="140"/>
      <c r="K939" s="140"/>
      <c r="L939" s="140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  <c r="X939" s="114"/>
      <c r="Y939" s="114"/>
      <c r="Z939" s="114"/>
      <c r="AA939" s="114"/>
      <c r="AB939" s="114"/>
    </row>
    <row r="940" spans="1:28" ht="15.75" customHeight="1" x14ac:dyDescent="0.25">
      <c r="A940" s="114"/>
      <c r="B940" s="114"/>
      <c r="C940" s="114"/>
      <c r="D940" s="114"/>
      <c r="E940" s="114"/>
      <c r="F940" s="114"/>
      <c r="G940" s="74"/>
      <c r="H940" s="276"/>
      <c r="I940" s="140"/>
      <c r="J940" s="140"/>
      <c r="K940" s="140"/>
      <c r="L940" s="140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  <c r="X940" s="114"/>
      <c r="Y940" s="114"/>
      <c r="Z940" s="114"/>
      <c r="AA940" s="114"/>
      <c r="AB940" s="114"/>
    </row>
    <row r="941" spans="1:28" ht="15.75" customHeight="1" x14ac:dyDescent="0.25">
      <c r="A941" s="114"/>
      <c r="B941" s="114"/>
      <c r="C941" s="114"/>
      <c r="D941" s="114"/>
      <c r="E941" s="114"/>
      <c r="F941" s="114"/>
      <c r="G941" s="74"/>
      <c r="H941" s="276"/>
      <c r="I941" s="140"/>
      <c r="J941" s="140"/>
      <c r="K941" s="140"/>
      <c r="L941" s="140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  <c r="X941" s="114"/>
      <c r="Y941" s="114"/>
      <c r="Z941" s="114"/>
      <c r="AA941" s="114"/>
      <c r="AB941" s="114"/>
    </row>
    <row r="942" spans="1:28" ht="15.75" customHeight="1" x14ac:dyDescent="0.25">
      <c r="A942" s="114"/>
      <c r="B942" s="114"/>
      <c r="C942" s="114"/>
      <c r="D942" s="114"/>
      <c r="E942" s="114"/>
      <c r="F942" s="114"/>
      <c r="G942" s="74"/>
      <c r="H942" s="276"/>
      <c r="I942" s="140"/>
      <c r="J942" s="140"/>
      <c r="K942" s="140"/>
      <c r="L942" s="140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  <c r="X942" s="114"/>
      <c r="Y942" s="114"/>
      <c r="Z942" s="114"/>
      <c r="AA942" s="114"/>
      <c r="AB942" s="114"/>
    </row>
    <row r="943" spans="1:28" ht="15.75" customHeight="1" x14ac:dyDescent="0.25">
      <c r="A943" s="114"/>
      <c r="B943" s="114"/>
      <c r="C943" s="114"/>
      <c r="D943" s="114"/>
      <c r="E943" s="114"/>
      <c r="F943" s="114"/>
      <c r="G943" s="74"/>
      <c r="H943" s="276"/>
      <c r="I943" s="140"/>
      <c r="J943" s="140"/>
      <c r="K943" s="140"/>
      <c r="L943" s="140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  <c r="X943" s="114"/>
      <c r="Y943" s="114"/>
      <c r="Z943" s="114"/>
      <c r="AA943" s="114"/>
      <c r="AB943" s="114"/>
    </row>
    <row r="944" spans="1:28" ht="15.75" customHeight="1" x14ac:dyDescent="0.25">
      <c r="A944" s="114"/>
      <c r="B944" s="114"/>
      <c r="C944" s="114"/>
      <c r="D944" s="114"/>
      <c r="E944" s="114"/>
      <c r="F944" s="114"/>
      <c r="G944" s="74"/>
      <c r="H944" s="276"/>
      <c r="I944" s="140"/>
      <c r="J944" s="140"/>
      <c r="K944" s="140"/>
      <c r="L944" s="140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  <c r="X944" s="114"/>
      <c r="Y944" s="114"/>
      <c r="Z944" s="114"/>
      <c r="AA944" s="114"/>
      <c r="AB944" s="114"/>
    </row>
    <row r="945" spans="1:28" ht="15.75" customHeight="1" x14ac:dyDescent="0.25">
      <c r="A945" s="114"/>
      <c r="B945" s="114"/>
      <c r="C945" s="114"/>
      <c r="D945" s="114"/>
      <c r="E945" s="114"/>
      <c r="F945" s="114"/>
      <c r="G945" s="74"/>
      <c r="H945" s="276"/>
      <c r="I945" s="140"/>
      <c r="J945" s="140"/>
      <c r="K945" s="140"/>
      <c r="L945" s="140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  <c r="Z945" s="114"/>
      <c r="AA945" s="114"/>
      <c r="AB945" s="114"/>
    </row>
    <row r="946" spans="1:28" ht="15.75" customHeight="1" x14ac:dyDescent="0.25">
      <c r="A946" s="114"/>
      <c r="B946" s="114"/>
      <c r="C946" s="114"/>
      <c r="D946" s="114"/>
      <c r="E946" s="114"/>
      <c r="F946" s="114"/>
      <c r="G946" s="74"/>
      <c r="H946" s="276"/>
      <c r="I946" s="140"/>
      <c r="J946" s="140"/>
      <c r="K946" s="140"/>
      <c r="L946" s="140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  <c r="Z946" s="114"/>
      <c r="AA946" s="114"/>
      <c r="AB946" s="114"/>
    </row>
    <row r="947" spans="1:28" ht="15.75" customHeight="1" x14ac:dyDescent="0.25">
      <c r="A947" s="114"/>
      <c r="B947" s="114"/>
      <c r="C947" s="114"/>
      <c r="D947" s="114"/>
      <c r="E947" s="114"/>
      <c r="F947" s="114"/>
      <c r="G947" s="74"/>
      <c r="H947" s="276"/>
      <c r="I947" s="140"/>
      <c r="J947" s="140"/>
      <c r="K947" s="140"/>
      <c r="L947" s="140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  <c r="X947" s="114"/>
      <c r="Y947" s="114"/>
      <c r="Z947" s="114"/>
      <c r="AA947" s="114"/>
      <c r="AB947" s="114"/>
    </row>
    <row r="948" spans="1:28" ht="15.75" customHeight="1" x14ac:dyDescent="0.25">
      <c r="A948" s="114"/>
      <c r="B948" s="114"/>
      <c r="C948" s="114"/>
      <c r="D948" s="114"/>
      <c r="E948" s="114"/>
      <c r="F948" s="114"/>
      <c r="G948" s="74"/>
      <c r="H948" s="276"/>
      <c r="I948" s="140"/>
      <c r="J948" s="140"/>
      <c r="K948" s="140"/>
      <c r="L948" s="140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  <c r="X948" s="114"/>
      <c r="Y948" s="114"/>
      <c r="Z948" s="114"/>
      <c r="AA948" s="114"/>
      <c r="AB948" s="114"/>
    </row>
    <row r="949" spans="1:28" ht="15.75" customHeight="1" x14ac:dyDescent="0.25">
      <c r="A949" s="114"/>
      <c r="B949" s="114"/>
      <c r="C949" s="114"/>
      <c r="D949" s="114"/>
      <c r="E949" s="114"/>
      <c r="F949" s="114"/>
      <c r="G949" s="74"/>
      <c r="H949" s="276"/>
      <c r="I949" s="140"/>
      <c r="J949" s="140"/>
      <c r="K949" s="140"/>
      <c r="L949" s="140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  <c r="X949" s="114"/>
      <c r="Y949" s="114"/>
      <c r="Z949" s="114"/>
      <c r="AA949" s="114"/>
      <c r="AB949" s="114"/>
    </row>
    <row r="950" spans="1:28" ht="15.75" customHeight="1" x14ac:dyDescent="0.25">
      <c r="A950" s="114"/>
      <c r="B950" s="114"/>
      <c r="C950" s="114"/>
      <c r="D950" s="114"/>
      <c r="E950" s="114"/>
      <c r="F950" s="114"/>
      <c r="G950" s="74"/>
      <c r="H950" s="276"/>
      <c r="I950" s="140"/>
      <c r="J950" s="140"/>
      <c r="K950" s="140"/>
      <c r="L950" s="140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  <c r="X950" s="114"/>
      <c r="Y950" s="114"/>
      <c r="Z950" s="114"/>
      <c r="AA950" s="114"/>
      <c r="AB950" s="114"/>
    </row>
    <row r="951" spans="1:28" ht="15.75" customHeight="1" x14ac:dyDescent="0.25">
      <c r="A951" s="114"/>
      <c r="B951" s="114"/>
      <c r="C951" s="114"/>
      <c r="D951" s="114"/>
      <c r="E951" s="114"/>
      <c r="F951" s="114"/>
      <c r="G951" s="74"/>
      <c r="H951" s="276"/>
      <c r="I951" s="140"/>
      <c r="J951" s="140"/>
      <c r="K951" s="140"/>
      <c r="L951" s="140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  <c r="X951" s="114"/>
      <c r="Y951" s="114"/>
      <c r="Z951" s="114"/>
      <c r="AA951" s="114"/>
      <c r="AB951" s="114"/>
    </row>
    <row r="952" spans="1:28" ht="15.75" customHeight="1" x14ac:dyDescent="0.25">
      <c r="A952" s="114"/>
      <c r="B952" s="114"/>
      <c r="C952" s="114"/>
      <c r="D952" s="114"/>
      <c r="E952" s="114"/>
      <c r="F952" s="114"/>
      <c r="G952" s="74"/>
      <c r="H952" s="276"/>
      <c r="I952" s="140"/>
      <c r="J952" s="140"/>
      <c r="K952" s="140"/>
      <c r="L952" s="140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  <c r="Z952" s="114"/>
      <c r="AA952" s="114"/>
      <c r="AB952" s="114"/>
    </row>
    <row r="953" spans="1:28" ht="15.75" customHeight="1" x14ac:dyDescent="0.25">
      <c r="A953" s="114"/>
      <c r="B953" s="114"/>
      <c r="C953" s="114"/>
      <c r="D953" s="114"/>
      <c r="E953" s="114"/>
      <c r="F953" s="114"/>
      <c r="G953" s="74"/>
      <c r="H953" s="276"/>
      <c r="I953" s="140"/>
      <c r="J953" s="140"/>
      <c r="K953" s="140"/>
      <c r="L953" s="140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  <c r="Z953" s="114"/>
      <c r="AA953" s="114"/>
      <c r="AB953" s="114"/>
    </row>
    <row r="954" spans="1:28" ht="15.75" customHeight="1" x14ac:dyDescent="0.25">
      <c r="A954" s="114"/>
      <c r="B954" s="114"/>
      <c r="C954" s="114"/>
      <c r="D954" s="114"/>
      <c r="E954" s="114"/>
      <c r="F954" s="114"/>
      <c r="G954" s="74"/>
      <c r="H954" s="276"/>
      <c r="I954" s="140"/>
      <c r="J954" s="140"/>
      <c r="K954" s="140"/>
      <c r="L954" s="140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  <c r="X954" s="114"/>
      <c r="Y954" s="114"/>
      <c r="Z954" s="114"/>
      <c r="AA954" s="114"/>
      <c r="AB954" s="114"/>
    </row>
    <row r="955" spans="1:28" ht="15.75" customHeight="1" x14ac:dyDescent="0.25">
      <c r="A955" s="114"/>
      <c r="B955" s="114"/>
      <c r="C955" s="114"/>
      <c r="D955" s="114"/>
      <c r="E955" s="114"/>
      <c r="F955" s="114"/>
      <c r="G955" s="74"/>
      <c r="H955" s="276"/>
      <c r="I955" s="140"/>
      <c r="J955" s="140"/>
      <c r="K955" s="140"/>
      <c r="L955" s="140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  <c r="X955" s="114"/>
      <c r="Y955" s="114"/>
      <c r="Z955" s="114"/>
      <c r="AA955" s="114"/>
      <c r="AB955" s="114"/>
    </row>
    <row r="956" spans="1:28" ht="15.75" customHeight="1" x14ac:dyDescent="0.25">
      <c r="A956" s="114"/>
      <c r="B956" s="114"/>
      <c r="C956" s="114"/>
      <c r="D956" s="114"/>
      <c r="E956" s="114"/>
      <c r="F956" s="114"/>
      <c r="G956" s="74"/>
      <c r="H956" s="276"/>
      <c r="I956" s="140"/>
      <c r="J956" s="140"/>
      <c r="K956" s="140"/>
      <c r="L956" s="140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  <c r="X956" s="114"/>
      <c r="Y956" s="114"/>
      <c r="Z956" s="114"/>
      <c r="AA956" s="114"/>
      <c r="AB956" s="114"/>
    </row>
    <row r="957" spans="1:28" ht="15.75" customHeight="1" x14ac:dyDescent="0.25">
      <c r="A957" s="114"/>
      <c r="B957" s="114"/>
      <c r="C957" s="114"/>
      <c r="D957" s="114"/>
      <c r="E957" s="114"/>
      <c r="F957" s="114"/>
      <c r="G957" s="74"/>
      <c r="H957" s="276"/>
      <c r="I957" s="140"/>
      <c r="J957" s="140"/>
      <c r="K957" s="140"/>
      <c r="L957" s="140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  <c r="X957" s="114"/>
      <c r="Y957" s="114"/>
      <c r="Z957" s="114"/>
      <c r="AA957" s="114"/>
      <c r="AB957" s="114"/>
    </row>
    <row r="958" spans="1:28" ht="15.75" customHeight="1" x14ac:dyDescent="0.25">
      <c r="A958" s="114"/>
      <c r="B958" s="114"/>
      <c r="C958" s="114"/>
      <c r="D958" s="114"/>
      <c r="E958" s="114"/>
      <c r="F958" s="114"/>
      <c r="G958" s="74"/>
      <c r="H958" s="276"/>
      <c r="I958" s="140"/>
      <c r="J958" s="140"/>
      <c r="K958" s="140"/>
      <c r="L958" s="140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  <c r="X958" s="114"/>
      <c r="Y958" s="114"/>
      <c r="Z958" s="114"/>
      <c r="AA958" s="114"/>
      <c r="AB958" s="114"/>
    </row>
    <row r="959" spans="1:28" ht="15.75" customHeight="1" x14ac:dyDescent="0.25">
      <c r="A959" s="114"/>
      <c r="B959" s="114"/>
      <c r="C959" s="114"/>
      <c r="D959" s="114"/>
      <c r="E959" s="114"/>
      <c r="F959" s="114"/>
      <c r="G959" s="74"/>
      <c r="H959" s="276"/>
      <c r="I959" s="140"/>
      <c r="J959" s="140"/>
      <c r="K959" s="140"/>
      <c r="L959" s="140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  <c r="Z959" s="114"/>
      <c r="AA959" s="114"/>
      <c r="AB959" s="114"/>
    </row>
    <row r="960" spans="1:28" ht="15.75" customHeight="1" x14ac:dyDescent="0.25">
      <c r="A960" s="114"/>
      <c r="B960" s="114"/>
      <c r="C960" s="114"/>
      <c r="D960" s="114"/>
      <c r="E960" s="114"/>
      <c r="F960" s="114"/>
      <c r="G960" s="74"/>
      <c r="H960" s="276"/>
      <c r="I960" s="140"/>
      <c r="J960" s="140"/>
      <c r="K960" s="140"/>
      <c r="L960" s="140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  <c r="X960" s="114"/>
      <c r="Y960" s="114"/>
      <c r="Z960" s="114"/>
      <c r="AA960" s="114"/>
      <c r="AB960" s="114"/>
    </row>
    <row r="961" spans="1:28" ht="15.75" customHeight="1" x14ac:dyDescent="0.25">
      <c r="A961" s="114"/>
      <c r="B961" s="114"/>
      <c r="C961" s="114"/>
      <c r="D961" s="114"/>
      <c r="E961" s="114"/>
      <c r="F961" s="114"/>
      <c r="G961" s="74"/>
      <c r="H961" s="276"/>
      <c r="I961" s="140"/>
      <c r="J961" s="140"/>
      <c r="K961" s="140"/>
      <c r="L961" s="140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  <c r="X961" s="114"/>
      <c r="Y961" s="114"/>
      <c r="Z961" s="114"/>
      <c r="AA961" s="114"/>
      <c r="AB961" s="114"/>
    </row>
    <row r="962" spans="1:28" ht="15.75" customHeight="1" x14ac:dyDescent="0.25">
      <c r="A962" s="114"/>
      <c r="B962" s="114"/>
      <c r="C962" s="114"/>
      <c r="D962" s="114"/>
      <c r="E962" s="114"/>
      <c r="F962" s="114"/>
      <c r="G962" s="74"/>
      <c r="H962" s="276"/>
      <c r="I962" s="140"/>
      <c r="J962" s="140"/>
      <c r="K962" s="140"/>
      <c r="L962" s="140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  <c r="X962" s="114"/>
      <c r="Y962" s="114"/>
      <c r="Z962" s="114"/>
      <c r="AA962" s="114"/>
      <c r="AB962" s="114"/>
    </row>
    <row r="963" spans="1:28" ht="15.75" customHeight="1" x14ac:dyDescent="0.25">
      <c r="A963" s="114"/>
      <c r="B963" s="114"/>
      <c r="C963" s="114"/>
      <c r="D963" s="114"/>
      <c r="E963" s="114"/>
      <c r="F963" s="114"/>
      <c r="G963" s="74"/>
      <c r="H963" s="276"/>
      <c r="I963" s="140"/>
      <c r="J963" s="140"/>
      <c r="K963" s="140"/>
      <c r="L963" s="140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  <c r="X963" s="114"/>
      <c r="Y963" s="114"/>
      <c r="Z963" s="114"/>
      <c r="AA963" s="114"/>
      <c r="AB963" s="114"/>
    </row>
    <row r="964" spans="1:28" ht="15.75" customHeight="1" x14ac:dyDescent="0.25">
      <c r="A964" s="114"/>
      <c r="B964" s="114"/>
      <c r="C964" s="114"/>
      <c r="D964" s="114"/>
      <c r="E964" s="114"/>
      <c r="F964" s="114"/>
      <c r="G964" s="74"/>
      <c r="H964" s="276"/>
      <c r="I964" s="140"/>
      <c r="J964" s="140"/>
      <c r="K964" s="140"/>
      <c r="L964" s="140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  <c r="X964" s="114"/>
      <c r="Y964" s="114"/>
      <c r="Z964" s="114"/>
      <c r="AA964" s="114"/>
      <c r="AB964" s="114"/>
    </row>
    <row r="965" spans="1:28" ht="15.75" customHeight="1" x14ac:dyDescent="0.25">
      <c r="A965" s="114"/>
      <c r="B965" s="114"/>
      <c r="C965" s="114"/>
      <c r="D965" s="114"/>
      <c r="E965" s="114"/>
      <c r="F965" s="114"/>
      <c r="G965" s="74"/>
      <c r="H965" s="276"/>
      <c r="I965" s="140"/>
      <c r="J965" s="140"/>
      <c r="K965" s="140"/>
      <c r="L965" s="140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  <c r="X965" s="114"/>
      <c r="Y965" s="114"/>
      <c r="Z965" s="114"/>
      <c r="AA965" s="114"/>
      <c r="AB965" s="114"/>
    </row>
    <row r="966" spans="1:28" ht="15.75" customHeight="1" x14ac:dyDescent="0.25">
      <c r="A966" s="114"/>
      <c r="B966" s="114"/>
      <c r="C966" s="114"/>
      <c r="D966" s="114"/>
      <c r="E966" s="114"/>
      <c r="F966" s="114"/>
      <c r="G966" s="74"/>
      <c r="H966" s="276"/>
      <c r="I966" s="140"/>
      <c r="J966" s="140"/>
      <c r="K966" s="140"/>
      <c r="L966" s="140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  <c r="X966" s="114"/>
      <c r="Y966" s="114"/>
      <c r="Z966" s="114"/>
      <c r="AA966" s="114"/>
      <c r="AB966" s="114"/>
    </row>
    <row r="967" spans="1:28" ht="15.75" customHeight="1" x14ac:dyDescent="0.25">
      <c r="A967" s="114"/>
      <c r="B967" s="114"/>
      <c r="C967" s="114"/>
      <c r="D967" s="114"/>
      <c r="E967" s="114"/>
      <c r="F967" s="114"/>
      <c r="G967" s="74"/>
      <c r="H967" s="276"/>
      <c r="I967" s="140"/>
      <c r="J967" s="140"/>
      <c r="K967" s="140"/>
      <c r="L967" s="140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  <c r="X967" s="114"/>
      <c r="Y967" s="114"/>
      <c r="Z967" s="114"/>
      <c r="AA967" s="114"/>
      <c r="AB967" s="114"/>
    </row>
    <row r="968" spans="1:28" ht="15.75" customHeight="1" x14ac:dyDescent="0.25">
      <c r="A968" s="114"/>
      <c r="B968" s="114"/>
      <c r="C968" s="114"/>
      <c r="D968" s="114"/>
      <c r="E968" s="114"/>
      <c r="F968" s="114"/>
      <c r="G968" s="74"/>
      <c r="H968" s="276"/>
      <c r="I968" s="140"/>
      <c r="J968" s="140"/>
      <c r="K968" s="140"/>
      <c r="L968" s="140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  <c r="X968" s="114"/>
      <c r="Y968" s="114"/>
      <c r="Z968" s="114"/>
      <c r="AA968" s="114"/>
      <c r="AB968" s="114"/>
    </row>
    <row r="969" spans="1:28" ht="15.75" customHeight="1" x14ac:dyDescent="0.25">
      <c r="A969" s="114"/>
      <c r="B969" s="114"/>
      <c r="C969" s="114"/>
      <c r="D969" s="114"/>
      <c r="E969" s="114"/>
      <c r="F969" s="114"/>
      <c r="G969" s="74"/>
      <c r="H969" s="276"/>
      <c r="I969" s="140"/>
      <c r="J969" s="140"/>
      <c r="K969" s="140"/>
      <c r="L969" s="140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  <c r="X969" s="114"/>
      <c r="Y969" s="114"/>
      <c r="Z969" s="114"/>
      <c r="AA969" s="114"/>
      <c r="AB969" s="114"/>
    </row>
    <row r="970" spans="1:28" ht="15.75" customHeight="1" x14ac:dyDescent="0.25">
      <c r="A970" s="114"/>
      <c r="B970" s="114"/>
      <c r="C970" s="114"/>
      <c r="D970" s="114"/>
      <c r="E970" s="114"/>
      <c r="F970" s="114"/>
      <c r="G970" s="74"/>
      <c r="H970" s="276"/>
      <c r="I970" s="140"/>
      <c r="J970" s="140"/>
      <c r="K970" s="140"/>
      <c r="L970" s="140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  <c r="X970" s="114"/>
      <c r="Y970" s="114"/>
      <c r="Z970" s="114"/>
      <c r="AA970" s="114"/>
      <c r="AB970" s="114"/>
    </row>
    <row r="971" spans="1:28" ht="15.75" customHeight="1" x14ac:dyDescent="0.25">
      <c r="A971" s="114"/>
      <c r="B971" s="114"/>
      <c r="C971" s="114"/>
      <c r="D971" s="114"/>
      <c r="E971" s="114"/>
      <c r="F971" s="114"/>
      <c r="G971" s="74"/>
      <c r="H971" s="276"/>
      <c r="I971" s="140"/>
      <c r="J971" s="140"/>
      <c r="K971" s="140"/>
      <c r="L971" s="140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  <c r="X971" s="114"/>
      <c r="Y971" s="114"/>
      <c r="Z971" s="114"/>
      <c r="AA971" s="114"/>
      <c r="AB971" s="114"/>
    </row>
    <row r="972" spans="1:28" ht="15.75" customHeight="1" x14ac:dyDescent="0.25">
      <c r="A972" s="114"/>
      <c r="B972" s="114"/>
      <c r="C972" s="114"/>
      <c r="D972" s="114"/>
      <c r="E972" s="114"/>
      <c r="F972" s="114"/>
      <c r="G972" s="74"/>
      <c r="H972" s="276"/>
      <c r="I972" s="140"/>
      <c r="J972" s="140"/>
      <c r="K972" s="140"/>
      <c r="L972" s="140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  <c r="X972" s="114"/>
      <c r="Y972" s="114"/>
      <c r="Z972" s="114"/>
      <c r="AA972" s="114"/>
      <c r="AB972" s="114"/>
    </row>
    <row r="973" spans="1:28" ht="15.75" customHeight="1" x14ac:dyDescent="0.25">
      <c r="A973" s="114"/>
      <c r="B973" s="114"/>
      <c r="C973" s="114"/>
      <c r="D973" s="114"/>
      <c r="E973" s="114"/>
      <c r="F973" s="114"/>
      <c r="G973" s="74"/>
      <c r="H973" s="276"/>
      <c r="I973" s="140"/>
      <c r="J973" s="140"/>
      <c r="K973" s="140"/>
      <c r="L973" s="140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  <c r="X973" s="114"/>
      <c r="Y973" s="114"/>
      <c r="Z973" s="114"/>
      <c r="AA973" s="114"/>
      <c r="AB973" s="114"/>
    </row>
    <row r="974" spans="1:28" ht="15.75" customHeight="1" x14ac:dyDescent="0.25">
      <c r="A974" s="114"/>
      <c r="B974" s="114"/>
      <c r="C974" s="114"/>
      <c r="D974" s="114"/>
      <c r="E974" s="114"/>
      <c r="F974" s="114"/>
      <c r="G974" s="74"/>
      <c r="H974" s="276"/>
      <c r="I974" s="140"/>
      <c r="J974" s="140"/>
      <c r="K974" s="140"/>
      <c r="L974" s="140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  <c r="X974" s="114"/>
      <c r="Y974" s="114"/>
      <c r="Z974" s="114"/>
      <c r="AA974" s="114"/>
      <c r="AB974" s="114"/>
    </row>
    <row r="975" spans="1:28" ht="15.75" customHeight="1" x14ac:dyDescent="0.25">
      <c r="A975" s="114"/>
      <c r="B975" s="114"/>
      <c r="C975" s="114"/>
      <c r="D975" s="114"/>
      <c r="E975" s="114"/>
      <c r="F975" s="114"/>
      <c r="G975" s="74"/>
      <c r="H975" s="276"/>
      <c r="I975" s="140"/>
      <c r="J975" s="140"/>
      <c r="K975" s="140"/>
      <c r="L975" s="140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  <c r="X975" s="114"/>
      <c r="Y975" s="114"/>
      <c r="Z975" s="114"/>
      <c r="AA975" s="114"/>
      <c r="AB975" s="114"/>
    </row>
    <row r="976" spans="1:28" ht="15.75" customHeight="1" x14ac:dyDescent="0.25">
      <c r="A976" s="114"/>
      <c r="B976" s="114"/>
      <c r="C976" s="114"/>
      <c r="D976" s="114"/>
      <c r="E976" s="114"/>
      <c r="F976" s="114"/>
      <c r="G976" s="74"/>
      <c r="H976" s="276"/>
      <c r="I976" s="140"/>
      <c r="J976" s="140"/>
      <c r="K976" s="140"/>
      <c r="L976" s="140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  <c r="X976" s="114"/>
      <c r="Y976" s="114"/>
      <c r="Z976" s="114"/>
      <c r="AA976" s="114"/>
      <c r="AB976" s="114"/>
    </row>
    <row r="977" spans="1:28" ht="15.75" customHeight="1" x14ac:dyDescent="0.25">
      <c r="A977" s="114"/>
      <c r="B977" s="114"/>
      <c r="C977" s="114"/>
      <c r="D977" s="114"/>
      <c r="E977" s="114"/>
      <c r="F977" s="114"/>
      <c r="G977" s="74"/>
      <c r="H977" s="276"/>
      <c r="I977" s="140"/>
      <c r="J977" s="140"/>
      <c r="K977" s="140"/>
      <c r="L977" s="140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  <c r="X977" s="114"/>
      <c r="Y977" s="114"/>
      <c r="Z977" s="114"/>
      <c r="AA977" s="114"/>
      <c r="AB977" s="114"/>
    </row>
    <row r="978" spans="1:28" ht="15.75" customHeight="1" x14ac:dyDescent="0.25">
      <c r="A978" s="114"/>
      <c r="B978" s="114"/>
      <c r="C978" s="114"/>
      <c r="D978" s="114"/>
      <c r="E978" s="114"/>
      <c r="F978" s="114"/>
      <c r="G978" s="74"/>
      <c r="H978" s="276"/>
      <c r="I978" s="140"/>
      <c r="J978" s="140"/>
      <c r="K978" s="140"/>
      <c r="L978" s="140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  <c r="X978" s="114"/>
      <c r="Y978" s="114"/>
      <c r="Z978" s="114"/>
      <c r="AA978" s="114"/>
      <c r="AB978" s="114"/>
    </row>
    <row r="979" spans="1:28" ht="15.75" customHeight="1" x14ac:dyDescent="0.25">
      <c r="A979" s="114"/>
      <c r="B979" s="114"/>
      <c r="C979" s="114"/>
      <c r="D979" s="114"/>
      <c r="E979" s="114"/>
      <c r="F979" s="114"/>
      <c r="G979" s="74"/>
      <c r="H979" s="276"/>
      <c r="I979" s="140"/>
      <c r="J979" s="140"/>
      <c r="K979" s="140"/>
      <c r="L979" s="140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  <c r="X979" s="114"/>
      <c r="Y979" s="114"/>
      <c r="Z979" s="114"/>
      <c r="AA979" s="114"/>
      <c r="AB979" s="114"/>
    </row>
    <row r="980" spans="1:28" ht="15.75" customHeight="1" x14ac:dyDescent="0.25">
      <c r="A980" s="114"/>
      <c r="B980" s="114"/>
      <c r="C980" s="114"/>
      <c r="D980" s="114"/>
      <c r="E980" s="114"/>
      <c r="F980" s="114"/>
      <c r="G980" s="74"/>
      <c r="H980" s="276"/>
      <c r="I980" s="140"/>
      <c r="J980" s="140"/>
      <c r="K980" s="140"/>
      <c r="L980" s="140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  <c r="X980" s="114"/>
      <c r="Y980" s="114"/>
      <c r="Z980" s="114"/>
      <c r="AA980" s="114"/>
      <c r="AB980" s="114"/>
    </row>
    <row r="981" spans="1:28" ht="15.75" customHeight="1" x14ac:dyDescent="0.25">
      <c r="A981" s="114"/>
      <c r="B981" s="114"/>
      <c r="C981" s="114"/>
      <c r="D981" s="114"/>
      <c r="E981" s="114"/>
      <c r="F981" s="114"/>
      <c r="G981" s="74"/>
      <c r="H981" s="276"/>
      <c r="I981" s="140"/>
      <c r="J981" s="140"/>
      <c r="K981" s="140"/>
      <c r="L981" s="140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  <c r="X981" s="114"/>
      <c r="Y981" s="114"/>
      <c r="Z981" s="114"/>
      <c r="AA981" s="114"/>
      <c r="AB981" s="114"/>
    </row>
    <row r="982" spans="1:28" ht="15.75" customHeight="1" x14ac:dyDescent="0.25">
      <c r="A982" s="114"/>
      <c r="B982" s="114"/>
      <c r="C982" s="114"/>
      <c r="D982" s="114"/>
      <c r="E982" s="114"/>
      <c r="F982" s="114"/>
      <c r="G982" s="74"/>
      <c r="H982" s="276"/>
      <c r="I982" s="140"/>
      <c r="J982" s="140"/>
      <c r="K982" s="140"/>
      <c r="L982" s="140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  <c r="X982" s="114"/>
      <c r="Y982" s="114"/>
      <c r="Z982" s="114"/>
      <c r="AA982" s="114"/>
      <c r="AB982" s="114"/>
    </row>
    <row r="983" spans="1:28" ht="15.75" customHeight="1" x14ac:dyDescent="0.25">
      <c r="A983" s="114"/>
      <c r="B983" s="114"/>
      <c r="C983" s="114"/>
      <c r="D983" s="114"/>
      <c r="E983" s="114"/>
      <c r="F983" s="114"/>
      <c r="G983" s="74"/>
      <c r="H983" s="276"/>
      <c r="I983" s="140"/>
      <c r="J983" s="140"/>
      <c r="K983" s="140"/>
      <c r="L983" s="140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  <c r="X983" s="114"/>
      <c r="Y983" s="114"/>
      <c r="Z983" s="114"/>
      <c r="AA983" s="114"/>
      <c r="AB983" s="114"/>
    </row>
    <row r="984" spans="1:28" ht="15.75" customHeight="1" x14ac:dyDescent="0.25">
      <c r="A984" s="114"/>
      <c r="B984" s="114"/>
      <c r="C984" s="114"/>
      <c r="D984" s="114"/>
      <c r="E984" s="114"/>
      <c r="F984" s="114"/>
      <c r="G984" s="74"/>
      <c r="H984" s="276"/>
      <c r="I984" s="140"/>
      <c r="J984" s="140"/>
      <c r="K984" s="140"/>
      <c r="L984" s="140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  <c r="X984" s="114"/>
      <c r="Y984" s="114"/>
      <c r="Z984" s="114"/>
      <c r="AA984" s="114"/>
      <c r="AB984" s="114"/>
    </row>
    <row r="985" spans="1:28" ht="15.75" customHeight="1" x14ac:dyDescent="0.25">
      <c r="A985" s="114"/>
      <c r="B985" s="114"/>
      <c r="C985" s="114"/>
      <c r="D985" s="114"/>
      <c r="E985" s="114"/>
      <c r="F985" s="114"/>
      <c r="G985" s="74"/>
      <c r="H985" s="276"/>
      <c r="I985" s="140"/>
      <c r="J985" s="140"/>
      <c r="K985" s="140"/>
      <c r="L985" s="140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  <c r="X985" s="114"/>
      <c r="Y985" s="114"/>
      <c r="Z985" s="114"/>
      <c r="AA985" s="114"/>
      <c r="AB985" s="114"/>
    </row>
    <row r="986" spans="1:28" ht="15.75" customHeight="1" x14ac:dyDescent="0.25">
      <c r="A986" s="114"/>
      <c r="B986" s="114"/>
      <c r="C986" s="114"/>
      <c r="D986" s="114"/>
      <c r="E986" s="114"/>
      <c r="F986" s="114"/>
      <c r="G986" s="74"/>
      <c r="H986" s="276"/>
      <c r="I986" s="140"/>
      <c r="J986" s="140"/>
      <c r="K986" s="140"/>
      <c r="L986" s="140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  <c r="X986" s="114"/>
      <c r="Y986" s="114"/>
      <c r="Z986" s="114"/>
      <c r="AA986" s="114"/>
      <c r="AB986" s="114"/>
    </row>
    <row r="987" spans="1:28" ht="15.75" customHeight="1" x14ac:dyDescent="0.25">
      <c r="A987" s="114"/>
      <c r="B987" s="114"/>
      <c r="C987" s="114"/>
      <c r="D987" s="114"/>
      <c r="E987" s="114"/>
      <c r="F987" s="114"/>
      <c r="G987" s="74"/>
      <c r="H987" s="276"/>
      <c r="I987" s="140"/>
      <c r="J987" s="140"/>
      <c r="K987" s="140"/>
      <c r="L987" s="140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  <c r="X987" s="114"/>
      <c r="Y987" s="114"/>
      <c r="Z987" s="114"/>
      <c r="AA987" s="114"/>
      <c r="AB987" s="114"/>
    </row>
    <row r="988" spans="1:28" ht="15.75" customHeight="1" x14ac:dyDescent="0.25">
      <c r="A988" s="114"/>
      <c r="B988" s="114"/>
      <c r="C988" s="114"/>
      <c r="D988" s="114"/>
      <c r="E988" s="114"/>
      <c r="F988" s="114"/>
      <c r="G988" s="74"/>
      <c r="H988" s="276"/>
      <c r="I988" s="140"/>
      <c r="J988" s="140"/>
      <c r="K988" s="140"/>
      <c r="L988" s="140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  <c r="X988" s="114"/>
      <c r="Y988" s="114"/>
      <c r="Z988" s="114"/>
      <c r="AA988" s="114"/>
      <c r="AB988" s="114"/>
    </row>
    <row r="989" spans="1:28" ht="15.75" customHeight="1" x14ac:dyDescent="0.25">
      <c r="A989" s="114"/>
      <c r="B989" s="114"/>
      <c r="C989" s="114"/>
      <c r="D989" s="114"/>
      <c r="E989" s="114"/>
      <c r="F989" s="114"/>
      <c r="G989" s="74"/>
      <c r="H989" s="276"/>
      <c r="I989" s="140"/>
      <c r="J989" s="140"/>
      <c r="K989" s="140"/>
      <c r="L989" s="140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  <c r="X989" s="114"/>
      <c r="Y989" s="114"/>
      <c r="Z989" s="114"/>
      <c r="AA989" s="114"/>
      <c r="AB989" s="114"/>
    </row>
    <row r="990" spans="1:28" ht="15.75" customHeight="1" x14ac:dyDescent="0.25">
      <c r="A990" s="114"/>
      <c r="B990" s="114"/>
      <c r="C990" s="114"/>
      <c r="D990" s="114"/>
      <c r="E990" s="114"/>
      <c r="F990" s="114"/>
      <c r="G990" s="74"/>
      <c r="H990" s="276"/>
      <c r="I990" s="140"/>
      <c r="J990" s="140"/>
      <c r="K990" s="140"/>
      <c r="L990" s="140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  <c r="X990" s="114"/>
      <c r="Y990" s="114"/>
      <c r="Z990" s="114"/>
      <c r="AA990" s="114"/>
      <c r="AB990" s="114"/>
    </row>
    <row r="991" spans="1:28" ht="15.75" customHeight="1" x14ac:dyDescent="0.25">
      <c r="A991" s="114"/>
      <c r="B991" s="114"/>
      <c r="C991" s="114"/>
      <c r="D991" s="114"/>
      <c r="E991" s="114"/>
      <c r="F991" s="114"/>
      <c r="G991" s="74"/>
      <c r="H991" s="276"/>
      <c r="I991" s="140"/>
      <c r="J991" s="140"/>
      <c r="K991" s="140"/>
      <c r="L991" s="140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  <c r="X991" s="114"/>
      <c r="Y991" s="114"/>
      <c r="Z991" s="114"/>
      <c r="AA991" s="114"/>
      <c r="AB991" s="114"/>
    </row>
    <row r="992" spans="1:28" ht="15.75" customHeight="1" x14ac:dyDescent="0.25">
      <c r="A992" s="114"/>
      <c r="B992" s="114"/>
      <c r="C992" s="114"/>
      <c r="D992" s="114"/>
      <c r="E992" s="114"/>
      <c r="F992" s="114"/>
      <c r="G992" s="74"/>
      <c r="H992" s="276"/>
      <c r="I992" s="140"/>
      <c r="J992" s="140"/>
      <c r="K992" s="140"/>
      <c r="L992" s="140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  <c r="X992" s="114"/>
      <c r="Y992" s="114"/>
      <c r="Z992" s="114"/>
      <c r="AA992" s="114"/>
      <c r="AB992" s="114"/>
    </row>
    <row r="993" spans="1:28" ht="15.75" customHeight="1" x14ac:dyDescent="0.25">
      <c r="A993" s="114"/>
      <c r="B993" s="114"/>
      <c r="C993" s="114"/>
      <c r="D993" s="114"/>
      <c r="E993" s="114"/>
      <c r="F993" s="114"/>
      <c r="G993" s="74"/>
      <c r="H993" s="276"/>
      <c r="I993" s="140"/>
      <c r="J993" s="140"/>
      <c r="K993" s="140"/>
      <c r="L993" s="140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  <c r="X993" s="114"/>
      <c r="Y993" s="114"/>
      <c r="Z993" s="114"/>
      <c r="AA993" s="114"/>
      <c r="AB993" s="114"/>
    </row>
    <row r="994" spans="1:28" ht="15.75" customHeight="1" x14ac:dyDescent="0.25">
      <c r="A994" s="114"/>
      <c r="B994" s="114"/>
      <c r="C994" s="114"/>
      <c r="D994" s="114"/>
      <c r="E994" s="114"/>
      <c r="F994" s="114"/>
      <c r="G994" s="74"/>
      <c r="H994" s="276"/>
      <c r="I994" s="140"/>
      <c r="J994" s="140"/>
      <c r="K994" s="140"/>
      <c r="L994" s="140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  <c r="X994" s="114"/>
      <c r="Y994" s="114"/>
      <c r="Z994" s="114"/>
      <c r="AA994" s="114"/>
      <c r="AB994" s="114"/>
    </row>
    <row r="995" spans="1:28" ht="15.75" customHeight="1" x14ac:dyDescent="0.25">
      <c r="A995" s="114"/>
      <c r="B995" s="114"/>
      <c r="C995" s="114"/>
      <c r="D995" s="114"/>
      <c r="E995" s="114"/>
      <c r="F995" s="114"/>
      <c r="G995" s="74"/>
      <c r="H995" s="276"/>
      <c r="I995" s="140"/>
      <c r="J995" s="140"/>
      <c r="K995" s="140"/>
      <c r="L995" s="140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  <c r="X995" s="114"/>
      <c r="Y995" s="114"/>
      <c r="Z995" s="114"/>
      <c r="AA995" s="114"/>
      <c r="AB995" s="114"/>
    </row>
    <row r="996" spans="1:28" ht="15.75" customHeight="1" x14ac:dyDescent="0.25">
      <c r="A996" s="114"/>
      <c r="B996" s="114"/>
      <c r="C996" s="114"/>
      <c r="D996" s="114"/>
      <c r="E996" s="114"/>
      <c r="F996" s="114"/>
      <c r="G996" s="74"/>
      <c r="H996" s="276"/>
      <c r="I996" s="140"/>
      <c r="J996" s="140"/>
      <c r="K996" s="140"/>
      <c r="L996" s="140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  <c r="X996" s="114"/>
      <c r="Y996" s="114"/>
      <c r="Z996" s="114"/>
      <c r="AA996" s="114"/>
      <c r="AB996" s="114"/>
    </row>
    <row r="997" spans="1:28" ht="15.75" customHeight="1" x14ac:dyDescent="0.25">
      <c r="A997" s="114"/>
      <c r="B997" s="114"/>
      <c r="C997" s="114"/>
      <c r="D997" s="114"/>
      <c r="E997" s="114"/>
      <c r="F997" s="114"/>
      <c r="G997" s="74"/>
      <c r="H997" s="276"/>
      <c r="I997" s="140"/>
      <c r="J997" s="140"/>
      <c r="K997" s="140"/>
      <c r="L997" s="140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  <c r="X997" s="114"/>
      <c r="Y997" s="114"/>
      <c r="Z997" s="114"/>
      <c r="AA997" s="114"/>
      <c r="AB997" s="114"/>
    </row>
    <row r="998" spans="1:28" ht="15.75" customHeight="1" x14ac:dyDescent="0.25">
      <c r="A998" s="114"/>
      <c r="B998" s="114"/>
      <c r="C998" s="114"/>
      <c r="D998" s="114"/>
      <c r="E998" s="114"/>
      <c r="F998" s="114"/>
      <c r="G998" s="74"/>
      <c r="H998" s="276"/>
      <c r="I998" s="140"/>
      <c r="J998" s="140"/>
      <c r="K998" s="140"/>
      <c r="L998" s="140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  <c r="X998" s="114"/>
      <c r="Y998" s="114"/>
      <c r="Z998" s="114"/>
      <c r="AA998" s="114"/>
      <c r="AB998" s="114"/>
    </row>
    <row r="999" spans="1:28" ht="15.75" customHeight="1" x14ac:dyDescent="0.25">
      <c r="A999" s="114"/>
      <c r="B999" s="114"/>
      <c r="C999" s="114"/>
      <c r="D999" s="114"/>
      <c r="E999" s="114"/>
      <c r="F999" s="114"/>
      <c r="G999" s="74"/>
      <c r="H999" s="276"/>
      <c r="I999" s="140"/>
      <c r="J999" s="140"/>
      <c r="K999" s="140"/>
      <c r="L999" s="140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  <c r="X999" s="114"/>
      <c r="Y999" s="114"/>
      <c r="Z999" s="114"/>
      <c r="AA999" s="114"/>
      <c r="AB999" s="114"/>
    </row>
    <row r="1000" spans="1:28" ht="15.75" customHeight="1" x14ac:dyDescent="0.25">
      <c r="A1000" s="114"/>
      <c r="B1000" s="114"/>
      <c r="C1000" s="114"/>
      <c r="D1000" s="114"/>
      <c r="E1000" s="114"/>
      <c r="F1000" s="114"/>
      <c r="G1000" s="74"/>
      <c r="H1000" s="276"/>
      <c r="I1000" s="140"/>
      <c r="J1000" s="140"/>
      <c r="K1000" s="140"/>
      <c r="L1000" s="140"/>
      <c r="M1000" s="114"/>
      <c r="N1000" s="114"/>
      <c r="O1000" s="114"/>
      <c r="P1000" s="114"/>
      <c r="Q1000" s="114"/>
      <c r="R1000" s="114"/>
      <c r="S1000" s="114"/>
      <c r="T1000" s="114"/>
      <c r="U1000" s="114"/>
      <c r="V1000" s="114"/>
      <c r="W1000" s="114"/>
      <c r="X1000" s="114"/>
      <c r="Y1000" s="114"/>
      <c r="Z1000" s="114"/>
      <c r="AA1000" s="114"/>
      <c r="AB1000" s="114"/>
    </row>
    <row r="1001" spans="1:28" ht="15.75" customHeight="1" x14ac:dyDescent="0.25">
      <c r="A1001" s="114"/>
      <c r="B1001" s="114"/>
      <c r="C1001" s="114"/>
      <c r="D1001" s="114"/>
      <c r="E1001" s="114"/>
      <c r="F1001" s="114"/>
      <c r="G1001" s="74"/>
      <c r="H1001" s="276"/>
      <c r="I1001" s="140"/>
      <c r="J1001" s="140"/>
      <c r="K1001" s="140"/>
      <c r="L1001" s="140"/>
      <c r="M1001" s="114"/>
      <c r="N1001" s="114"/>
      <c r="O1001" s="114"/>
      <c r="P1001" s="114"/>
      <c r="Q1001" s="114"/>
      <c r="R1001" s="114"/>
      <c r="S1001" s="114"/>
      <c r="T1001" s="114"/>
      <c r="U1001" s="114"/>
      <c r="V1001" s="114"/>
      <c r="W1001" s="114"/>
      <c r="X1001" s="114"/>
      <c r="Y1001" s="114"/>
      <c r="Z1001" s="114"/>
      <c r="AA1001" s="114"/>
      <c r="AB1001" s="114"/>
    </row>
    <row r="1002" spans="1:28" ht="15.75" customHeight="1" x14ac:dyDescent="0.25">
      <c r="A1002" s="114"/>
      <c r="B1002" s="114"/>
      <c r="C1002" s="114"/>
      <c r="D1002" s="114"/>
      <c r="E1002" s="114"/>
      <c r="F1002" s="114"/>
      <c r="G1002" s="74"/>
      <c r="H1002" s="276"/>
      <c r="I1002" s="140"/>
      <c r="J1002" s="140"/>
      <c r="K1002" s="140"/>
      <c r="L1002" s="140"/>
      <c r="M1002" s="114"/>
      <c r="N1002" s="114"/>
      <c r="O1002" s="114"/>
      <c r="P1002" s="114"/>
      <c r="Q1002" s="114"/>
      <c r="R1002" s="114"/>
      <c r="S1002" s="114"/>
      <c r="T1002" s="114"/>
      <c r="U1002" s="114"/>
      <c r="V1002" s="114"/>
      <c r="W1002" s="114"/>
      <c r="X1002" s="114"/>
      <c r="Y1002" s="114"/>
      <c r="Z1002" s="114"/>
      <c r="AA1002" s="114"/>
      <c r="AB1002" s="114"/>
    </row>
    <row r="1003" spans="1:28" ht="15.75" customHeight="1" x14ac:dyDescent="0.25">
      <c r="A1003" s="114"/>
      <c r="B1003" s="114"/>
      <c r="C1003" s="114"/>
      <c r="D1003" s="114"/>
      <c r="E1003" s="114"/>
      <c r="F1003" s="114"/>
      <c r="G1003" s="74"/>
      <c r="H1003" s="276"/>
      <c r="I1003" s="140"/>
      <c r="J1003" s="140"/>
      <c r="K1003" s="140"/>
      <c r="L1003" s="140"/>
      <c r="M1003" s="114"/>
      <c r="N1003" s="114"/>
      <c r="O1003" s="114"/>
      <c r="P1003" s="114"/>
      <c r="Q1003" s="114"/>
      <c r="R1003" s="114"/>
      <c r="S1003" s="114"/>
      <c r="T1003" s="114"/>
      <c r="U1003" s="114"/>
      <c r="V1003" s="114"/>
      <c r="W1003" s="114"/>
      <c r="X1003" s="114"/>
      <c r="Y1003" s="114"/>
      <c r="Z1003" s="114"/>
      <c r="AA1003" s="114"/>
      <c r="AB1003" s="114"/>
    </row>
    <row r="1004" spans="1:28" ht="15.75" customHeight="1" x14ac:dyDescent="0.25">
      <c r="A1004" s="114"/>
      <c r="B1004" s="114"/>
      <c r="C1004" s="114"/>
      <c r="D1004" s="114"/>
      <c r="E1004" s="114"/>
      <c r="F1004" s="114"/>
      <c r="G1004" s="74"/>
      <c r="H1004" s="276"/>
      <c r="I1004" s="140"/>
      <c r="J1004" s="140"/>
      <c r="K1004" s="140"/>
      <c r="L1004" s="140"/>
      <c r="M1004" s="114"/>
      <c r="N1004" s="114"/>
      <c r="O1004" s="114"/>
      <c r="P1004" s="114"/>
      <c r="Q1004" s="114"/>
      <c r="R1004" s="114"/>
      <c r="S1004" s="114"/>
      <c r="T1004" s="114"/>
      <c r="U1004" s="114"/>
      <c r="V1004" s="114"/>
      <c r="W1004" s="114"/>
      <c r="X1004" s="114"/>
      <c r="Y1004" s="114"/>
      <c r="Z1004" s="114"/>
      <c r="AA1004" s="114"/>
      <c r="AB1004" s="114"/>
    </row>
    <row r="1005" spans="1:28" ht="15.75" customHeight="1" x14ac:dyDescent="0.25">
      <c r="A1005" s="114"/>
      <c r="B1005" s="114"/>
      <c r="C1005" s="114"/>
      <c r="D1005" s="114"/>
      <c r="E1005" s="114"/>
      <c r="F1005" s="114"/>
      <c r="G1005" s="74"/>
      <c r="H1005" s="276"/>
      <c r="I1005" s="140"/>
      <c r="J1005" s="140"/>
      <c r="K1005" s="140"/>
      <c r="L1005" s="140"/>
      <c r="M1005" s="114"/>
      <c r="N1005" s="114"/>
      <c r="O1005" s="114"/>
      <c r="P1005" s="114"/>
      <c r="Q1005" s="114"/>
      <c r="R1005" s="114"/>
      <c r="S1005" s="114"/>
      <c r="T1005" s="114"/>
      <c r="U1005" s="114"/>
      <c r="V1005" s="114"/>
      <c r="W1005" s="114"/>
      <c r="X1005" s="114"/>
      <c r="Y1005" s="114"/>
      <c r="Z1005" s="114"/>
      <c r="AA1005" s="114"/>
      <c r="AB1005" s="114"/>
    </row>
    <row r="1006" spans="1:28" ht="15.75" customHeight="1" x14ac:dyDescent="0.25">
      <c r="A1006" s="114"/>
      <c r="B1006" s="114"/>
      <c r="C1006" s="114"/>
      <c r="D1006" s="114"/>
      <c r="E1006" s="114"/>
      <c r="F1006" s="114"/>
      <c r="G1006" s="74"/>
      <c r="H1006" s="276"/>
      <c r="I1006" s="140"/>
      <c r="J1006" s="140"/>
      <c r="K1006" s="140"/>
      <c r="L1006" s="140"/>
      <c r="M1006" s="114"/>
      <c r="N1006" s="114"/>
      <c r="O1006" s="114"/>
      <c r="P1006" s="114"/>
      <c r="Q1006" s="114"/>
      <c r="R1006" s="114"/>
      <c r="S1006" s="114"/>
      <c r="T1006" s="114"/>
      <c r="U1006" s="114"/>
      <c r="V1006" s="114"/>
      <c r="W1006" s="114"/>
      <c r="X1006" s="114"/>
      <c r="Y1006" s="114"/>
      <c r="Z1006" s="114"/>
      <c r="AA1006" s="114"/>
      <c r="AB1006" s="114"/>
    </row>
    <row r="1007" spans="1:28" ht="15.75" customHeight="1" x14ac:dyDescent="0.25">
      <c r="A1007" s="114"/>
      <c r="B1007" s="114"/>
      <c r="C1007" s="114"/>
      <c r="D1007" s="114"/>
      <c r="E1007" s="114"/>
      <c r="F1007" s="114"/>
      <c r="G1007" s="74"/>
      <c r="H1007" s="276"/>
      <c r="I1007" s="140"/>
      <c r="J1007" s="140"/>
      <c r="K1007" s="140"/>
      <c r="L1007" s="140"/>
      <c r="M1007" s="114"/>
      <c r="N1007" s="114"/>
      <c r="O1007" s="114"/>
      <c r="P1007" s="114"/>
      <c r="Q1007" s="114"/>
      <c r="R1007" s="114"/>
      <c r="S1007" s="114"/>
      <c r="T1007" s="114"/>
      <c r="U1007" s="114"/>
      <c r="V1007" s="114"/>
      <c r="W1007" s="114"/>
      <c r="X1007" s="114"/>
      <c r="Y1007" s="114"/>
      <c r="Z1007" s="114"/>
      <c r="AA1007" s="114"/>
      <c r="AB1007" s="114"/>
    </row>
    <row r="1008" spans="1:28" ht="15.75" customHeight="1" x14ac:dyDescent="0.25">
      <c r="A1008" s="114"/>
      <c r="B1008" s="114"/>
      <c r="C1008" s="114"/>
      <c r="D1008" s="114"/>
      <c r="E1008" s="114"/>
      <c r="F1008" s="114"/>
      <c r="G1008" s="74"/>
      <c r="H1008" s="276"/>
      <c r="I1008" s="140"/>
      <c r="J1008" s="140"/>
      <c r="K1008" s="140"/>
      <c r="L1008" s="140"/>
      <c r="M1008" s="114"/>
      <c r="N1008" s="114"/>
      <c r="O1008" s="114"/>
      <c r="P1008" s="114"/>
      <c r="Q1008" s="114"/>
      <c r="R1008" s="114"/>
      <c r="S1008" s="114"/>
      <c r="T1008" s="114"/>
      <c r="U1008" s="114"/>
      <c r="V1008" s="114"/>
      <c r="W1008" s="114"/>
      <c r="X1008" s="114"/>
      <c r="Y1008" s="114"/>
      <c r="Z1008" s="114"/>
      <c r="AA1008" s="114"/>
      <c r="AB1008" s="114"/>
    </row>
    <row r="1009" spans="1:28" ht="15.75" customHeight="1" x14ac:dyDescent="0.25">
      <c r="A1009" s="114"/>
      <c r="B1009" s="114"/>
      <c r="C1009" s="114"/>
      <c r="D1009" s="114"/>
      <c r="E1009" s="114"/>
      <c r="F1009" s="114"/>
      <c r="G1009" s="74"/>
      <c r="H1009" s="276"/>
      <c r="I1009" s="140"/>
      <c r="J1009" s="140"/>
      <c r="K1009" s="140"/>
      <c r="L1009" s="140"/>
      <c r="M1009" s="114"/>
      <c r="N1009" s="114"/>
      <c r="O1009" s="114"/>
      <c r="P1009" s="114"/>
      <c r="Q1009" s="114"/>
      <c r="R1009" s="114"/>
      <c r="S1009" s="114"/>
      <c r="T1009" s="114"/>
      <c r="U1009" s="114"/>
      <c r="V1009" s="114"/>
      <c r="W1009" s="114"/>
      <c r="X1009" s="114"/>
      <c r="Y1009" s="114"/>
      <c r="Z1009" s="114"/>
      <c r="AA1009" s="114"/>
      <c r="AB1009" s="114"/>
    </row>
    <row r="1010" spans="1:28" ht="15.75" customHeight="1" x14ac:dyDescent="0.25">
      <c r="A1010" s="114"/>
      <c r="B1010" s="114"/>
      <c r="C1010" s="114"/>
      <c r="D1010" s="114"/>
      <c r="E1010" s="114"/>
      <c r="F1010" s="114"/>
      <c r="G1010" s="74"/>
      <c r="H1010" s="276"/>
      <c r="I1010" s="140"/>
      <c r="J1010" s="140"/>
      <c r="K1010" s="140"/>
      <c r="L1010" s="140"/>
      <c r="M1010" s="114"/>
      <c r="N1010" s="114"/>
      <c r="O1010" s="114"/>
      <c r="P1010" s="114"/>
      <c r="Q1010" s="114"/>
      <c r="R1010" s="114"/>
      <c r="S1010" s="114"/>
      <c r="T1010" s="114"/>
      <c r="U1010" s="114"/>
      <c r="V1010" s="114"/>
      <c r="W1010" s="114"/>
      <c r="X1010" s="114"/>
      <c r="Y1010" s="114"/>
      <c r="Z1010" s="114"/>
      <c r="AA1010" s="114"/>
      <c r="AB1010" s="114"/>
    </row>
    <row r="1011" spans="1:28" ht="15.75" customHeight="1" x14ac:dyDescent="0.25">
      <c r="A1011" s="114"/>
      <c r="B1011" s="114"/>
      <c r="C1011" s="114"/>
      <c r="D1011" s="114"/>
      <c r="E1011" s="114"/>
      <c r="F1011" s="114"/>
      <c r="G1011" s="74"/>
      <c r="H1011" s="276"/>
      <c r="I1011" s="140"/>
      <c r="J1011" s="140"/>
      <c r="K1011" s="140"/>
      <c r="L1011" s="140"/>
      <c r="M1011" s="114"/>
      <c r="N1011" s="114"/>
      <c r="O1011" s="114"/>
      <c r="P1011" s="114"/>
      <c r="Q1011" s="114"/>
      <c r="R1011" s="114"/>
      <c r="S1011" s="114"/>
      <c r="T1011" s="114"/>
      <c r="U1011" s="114"/>
      <c r="V1011" s="114"/>
      <c r="W1011" s="114"/>
      <c r="X1011" s="114"/>
      <c r="Y1011" s="114"/>
      <c r="Z1011" s="114"/>
      <c r="AA1011" s="114"/>
      <c r="AB1011" s="114"/>
    </row>
    <row r="1012" spans="1:28" ht="15.75" customHeight="1" x14ac:dyDescent="0.25">
      <c r="A1012" s="114"/>
      <c r="B1012" s="114"/>
      <c r="C1012" s="114"/>
      <c r="D1012" s="114"/>
      <c r="E1012" s="114"/>
      <c r="F1012" s="114"/>
      <c r="G1012" s="74"/>
      <c r="H1012" s="276"/>
      <c r="I1012" s="140"/>
      <c r="J1012" s="140"/>
      <c r="K1012" s="140"/>
      <c r="L1012" s="140"/>
      <c r="M1012" s="114"/>
      <c r="N1012" s="114"/>
      <c r="O1012" s="114"/>
      <c r="P1012" s="114"/>
      <c r="Q1012" s="114"/>
      <c r="R1012" s="114"/>
      <c r="S1012" s="114"/>
      <c r="T1012" s="114"/>
      <c r="U1012" s="114"/>
      <c r="V1012" s="114"/>
      <c r="W1012" s="114"/>
      <c r="X1012" s="114"/>
      <c r="Y1012" s="114"/>
      <c r="Z1012" s="114"/>
      <c r="AA1012" s="114"/>
      <c r="AB1012" s="114"/>
    </row>
    <row r="1013" spans="1:28" ht="15.75" customHeight="1" x14ac:dyDescent="0.25">
      <c r="A1013" s="114"/>
      <c r="B1013" s="114"/>
      <c r="C1013" s="114"/>
      <c r="D1013" s="114"/>
      <c r="E1013" s="114"/>
      <c r="F1013" s="114"/>
      <c r="G1013" s="74"/>
      <c r="H1013" s="276"/>
      <c r="I1013" s="140"/>
      <c r="J1013" s="140"/>
      <c r="K1013" s="140"/>
      <c r="L1013" s="140"/>
      <c r="M1013" s="114"/>
      <c r="N1013" s="114"/>
      <c r="O1013" s="114"/>
      <c r="P1013" s="114"/>
      <c r="Q1013" s="114"/>
      <c r="R1013" s="114"/>
      <c r="S1013" s="114"/>
      <c r="T1013" s="114"/>
      <c r="U1013" s="114"/>
      <c r="V1013" s="114"/>
      <c r="W1013" s="114"/>
      <c r="X1013" s="114"/>
      <c r="Y1013" s="114"/>
      <c r="Z1013" s="114"/>
      <c r="AA1013" s="114"/>
      <c r="AB1013" s="114"/>
    </row>
    <row r="1014" spans="1:28" ht="15.75" customHeight="1" x14ac:dyDescent="0.25">
      <c r="A1014" s="114"/>
      <c r="B1014" s="114"/>
      <c r="C1014" s="114"/>
      <c r="D1014" s="114"/>
      <c r="E1014" s="114"/>
      <c r="F1014" s="114"/>
      <c r="G1014" s="74"/>
      <c r="H1014" s="276"/>
      <c r="I1014" s="140"/>
      <c r="J1014" s="140"/>
      <c r="K1014" s="140"/>
      <c r="L1014" s="140"/>
      <c r="M1014" s="114"/>
      <c r="N1014" s="114"/>
      <c r="O1014" s="114"/>
      <c r="P1014" s="114"/>
      <c r="Q1014" s="114"/>
      <c r="R1014" s="114"/>
      <c r="S1014" s="114"/>
      <c r="T1014" s="114"/>
      <c r="U1014" s="114"/>
      <c r="V1014" s="114"/>
      <c r="W1014" s="114"/>
      <c r="X1014" s="114"/>
      <c r="Y1014" s="114"/>
      <c r="Z1014" s="114"/>
      <c r="AA1014" s="114"/>
      <c r="AB1014" s="114"/>
    </row>
    <row r="1015" spans="1:28" ht="15.75" customHeight="1" x14ac:dyDescent="0.25">
      <c r="A1015" s="114"/>
      <c r="B1015" s="114"/>
      <c r="C1015" s="114"/>
      <c r="D1015" s="114"/>
      <c r="E1015" s="114"/>
      <c r="F1015" s="114"/>
      <c r="G1015" s="74"/>
      <c r="H1015" s="276"/>
      <c r="I1015" s="140"/>
      <c r="J1015" s="140"/>
      <c r="K1015" s="140"/>
      <c r="L1015" s="140"/>
      <c r="M1015" s="114"/>
      <c r="N1015" s="114"/>
      <c r="O1015" s="114"/>
      <c r="P1015" s="114"/>
      <c r="Q1015" s="114"/>
      <c r="R1015" s="114"/>
      <c r="S1015" s="114"/>
      <c r="T1015" s="114"/>
      <c r="U1015" s="114"/>
      <c r="V1015" s="114"/>
      <c r="W1015" s="114"/>
      <c r="X1015" s="114"/>
      <c r="Y1015" s="114"/>
      <c r="Z1015" s="114"/>
      <c r="AA1015" s="114"/>
      <c r="AB1015" s="114"/>
    </row>
    <row r="1016" spans="1:28" ht="15.75" customHeight="1" x14ac:dyDescent="0.25">
      <c r="A1016" s="114"/>
      <c r="B1016" s="114"/>
      <c r="C1016" s="114"/>
      <c r="D1016" s="114"/>
      <c r="E1016" s="114"/>
      <c r="F1016" s="114"/>
      <c r="G1016" s="74"/>
      <c r="H1016" s="276"/>
      <c r="I1016" s="140"/>
      <c r="J1016" s="140"/>
      <c r="K1016" s="140"/>
      <c r="L1016" s="140"/>
      <c r="M1016" s="114"/>
      <c r="N1016" s="114"/>
      <c r="O1016" s="114"/>
      <c r="P1016" s="114"/>
      <c r="Q1016" s="114"/>
      <c r="R1016" s="114"/>
      <c r="S1016" s="114"/>
      <c r="T1016" s="114"/>
      <c r="U1016" s="114"/>
      <c r="V1016" s="114"/>
      <c r="W1016" s="114"/>
      <c r="X1016" s="114"/>
      <c r="Y1016" s="114"/>
      <c r="Z1016" s="114"/>
      <c r="AA1016" s="114"/>
      <c r="AB1016" s="114"/>
    </row>
    <row r="1017" spans="1:28" ht="15.75" customHeight="1" x14ac:dyDescent="0.25">
      <c r="A1017" s="114"/>
      <c r="B1017" s="114"/>
      <c r="C1017" s="114"/>
      <c r="D1017" s="114"/>
      <c r="E1017" s="114"/>
      <c r="F1017" s="114"/>
      <c r="G1017" s="74"/>
      <c r="H1017" s="276"/>
      <c r="I1017" s="140"/>
      <c r="J1017" s="140"/>
      <c r="K1017" s="140"/>
      <c r="L1017" s="140"/>
      <c r="M1017" s="114"/>
      <c r="N1017" s="114"/>
      <c r="O1017" s="114"/>
      <c r="P1017" s="114"/>
      <c r="Q1017" s="114"/>
      <c r="R1017" s="114"/>
      <c r="S1017" s="114"/>
      <c r="T1017" s="114"/>
      <c r="U1017" s="114"/>
      <c r="V1017" s="114"/>
      <c r="W1017" s="114"/>
      <c r="X1017" s="114"/>
      <c r="Y1017" s="114"/>
      <c r="Z1017" s="114"/>
      <c r="AA1017" s="114"/>
      <c r="AB1017" s="114"/>
    </row>
    <row r="1018" spans="1:28" ht="15.75" customHeight="1" x14ac:dyDescent="0.25">
      <c r="A1018" s="114"/>
      <c r="B1018" s="114"/>
      <c r="C1018" s="114"/>
      <c r="D1018" s="114"/>
      <c r="E1018" s="114"/>
      <c r="F1018" s="114"/>
      <c r="G1018" s="74"/>
      <c r="H1018" s="276"/>
      <c r="I1018" s="140"/>
      <c r="J1018" s="140"/>
      <c r="K1018" s="140"/>
      <c r="L1018" s="140"/>
      <c r="M1018" s="114"/>
      <c r="N1018" s="114"/>
      <c r="O1018" s="114"/>
      <c r="P1018" s="114"/>
      <c r="Q1018" s="114"/>
      <c r="R1018" s="114"/>
      <c r="S1018" s="114"/>
      <c r="T1018" s="114"/>
      <c r="U1018" s="114"/>
      <c r="V1018" s="114"/>
      <c r="W1018" s="114"/>
      <c r="X1018" s="114"/>
      <c r="Y1018" s="114"/>
      <c r="Z1018" s="114"/>
      <c r="AA1018" s="114"/>
      <c r="AB1018" s="114"/>
    </row>
    <row r="1019" spans="1:28" ht="15.75" customHeight="1" x14ac:dyDescent="0.25">
      <c r="A1019" s="114"/>
      <c r="B1019" s="114"/>
      <c r="C1019" s="114"/>
      <c r="D1019" s="114"/>
      <c r="E1019" s="114"/>
      <c r="F1019" s="114"/>
      <c r="G1019" s="74"/>
      <c r="H1019" s="276"/>
      <c r="I1019" s="140"/>
      <c r="J1019" s="140"/>
      <c r="K1019" s="140"/>
      <c r="L1019" s="140"/>
      <c r="M1019" s="114"/>
      <c r="N1019" s="114"/>
      <c r="O1019" s="114"/>
      <c r="P1019" s="114"/>
      <c r="Q1019" s="114"/>
      <c r="R1019" s="114"/>
      <c r="S1019" s="114"/>
      <c r="T1019" s="114"/>
      <c r="U1019" s="114"/>
      <c r="V1019" s="114"/>
      <c r="W1019" s="114"/>
      <c r="X1019" s="114"/>
      <c r="Y1019" s="114"/>
      <c r="Z1019" s="114"/>
      <c r="AA1019" s="114"/>
      <c r="AB1019" s="114"/>
    </row>
    <row r="1020" spans="1:28" ht="15.75" customHeight="1" x14ac:dyDescent="0.25">
      <c r="A1020" s="114"/>
      <c r="B1020" s="114"/>
      <c r="C1020" s="114"/>
      <c r="D1020" s="114"/>
      <c r="E1020" s="114"/>
      <c r="F1020" s="114"/>
      <c r="G1020" s="74"/>
      <c r="H1020" s="276"/>
      <c r="I1020" s="140"/>
      <c r="J1020" s="140"/>
      <c r="K1020" s="140"/>
      <c r="L1020" s="140"/>
      <c r="M1020" s="114"/>
      <c r="N1020" s="114"/>
      <c r="O1020" s="114"/>
      <c r="P1020" s="114"/>
      <c r="Q1020" s="114"/>
      <c r="R1020" s="114"/>
      <c r="S1020" s="114"/>
      <c r="T1020" s="114"/>
      <c r="U1020" s="114"/>
      <c r="V1020" s="114"/>
      <c r="W1020" s="114"/>
      <c r="X1020" s="114"/>
      <c r="Y1020" s="114"/>
      <c r="Z1020" s="114"/>
      <c r="AA1020" s="114"/>
      <c r="AB1020" s="114"/>
    </row>
    <row r="1021" spans="1:28" ht="15.75" customHeight="1" x14ac:dyDescent="0.25">
      <c r="A1021" s="114"/>
      <c r="B1021" s="114"/>
      <c r="C1021" s="114"/>
      <c r="D1021" s="114"/>
      <c r="E1021" s="114"/>
      <c r="F1021" s="114"/>
      <c r="G1021" s="74"/>
      <c r="H1021" s="276"/>
      <c r="I1021" s="140"/>
      <c r="J1021" s="140"/>
      <c r="K1021" s="140"/>
      <c r="L1021" s="140"/>
      <c r="M1021" s="114"/>
      <c r="N1021" s="114"/>
      <c r="O1021" s="114"/>
      <c r="P1021" s="114"/>
      <c r="Q1021" s="114"/>
      <c r="R1021" s="114"/>
      <c r="S1021" s="114"/>
      <c r="T1021" s="114"/>
      <c r="U1021" s="114"/>
      <c r="V1021" s="114"/>
      <c r="W1021" s="114"/>
      <c r="X1021" s="114"/>
      <c r="Y1021" s="114"/>
      <c r="Z1021" s="114"/>
      <c r="AA1021" s="114"/>
      <c r="AB1021" s="114"/>
    </row>
    <row r="1022" spans="1:28" ht="15.75" customHeight="1" x14ac:dyDescent="0.25">
      <c r="A1022" s="114"/>
      <c r="B1022" s="114"/>
      <c r="C1022" s="114"/>
      <c r="D1022" s="114"/>
      <c r="E1022" s="114"/>
      <c r="F1022" s="114"/>
      <c r="G1022" s="74"/>
      <c r="H1022" s="276"/>
      <c r="I1022" s="140"/>
      <c r="J1022" s="140"/>
      <c r="K1022" s="140"/>
      <c r="L1022" s="140"/>
      <c r="M1022" s="114"/>
      <c r="N1022" s="114"/>
      <c r="O1022" s="114"/>
      <c r="P1022" s="114"/>
      <c r="Q1022" s="114"/>
      <c r="R1022" s="114"/>
      <c r="S1022" s="114"/>
      <c r="T1022" s="114"/>
      <c r="U1022" s="114"/>
      <c r="V1022" s="114"/>
      <c r="W1022" s="114"/>
      <c r="X1022" s="114"/>
      <c r="Y1022" s="114"/>
      <c r="Z1022" s="114"/>
      <c r="AA1022" s="114"/>
      <c r="AB1022" s="114"/>
    </row>
    <row r="1023" spans="1:28" ht="15.75" customHeight="1" x14ac:dyDescent="0.25">
      <c r="A1023" s="114"/>
      <c r="B1023" s="114"/>
      <c r="C1023" s="114"/>
      <c r="D1023" s="114"/>
      <c r="E1023" s="114"/>
      <c r="F1023" s="114"/>
      <c r="G1023" s="74"/>
      <c r="H1023" s="276"/>
      <c r="I1023" s="140"/>
      <c r="J1023" s="140"/>
      <c r="K1023" s="140"/>
      <c r="L1023" s="140"/>
      <c r="M1023" s="114"/>
      <c r="N1023" s="114"/>
      <c r="O1023" s="114"/>
      <c r="P1023" s="114"/>
      <c r="Q1023" s="114"/>
      <c r="R1023" s="114"/>
      <c r="S1023" s="114"/>
      <c r="T1023" s="114"/>
      <c r="U1023" s="114"/>
      <c r="V1023" s="114"/>
      <c r="W1023" s="114"/>
      <c r="X1023" s="114"/>
      <c r="Y1023" s="114"/>
      <c r="Z1023" s="114"/>
      <c r="AA1023" s="114"/>
      <c r="AB1023" s="114"/>
    </row>
    <row r="1024" spans="1:28" ht="15.75" customHeight="1" x14ac:dyDescent="0.25">
      <c r="A1024" s="114"/>
      <c r="B1024" s="114"/>
      <c r="C1024" s="114"/>
      <c r="D1024" s="114"/>
      <c r="E1024" s="114"/>
      <c r="F1024" s="114"/>
      <c r="G1024" s="74"/>
      <c r="H1024" s="276"/>
      <c r="I1024" s="140"/>
      <c r="J1024" s="140"/>
      <c r="K1024" s="140"/>
      <c r="L1024" s="140"/>
      <c r="M1024" s="114"/>
      <c r="N1024" s="114"/>
      <c r="O1024" s="114"/>
      <c r="P1024" s="114"/>
      <c r="Q1024" s="114"/>
      <c r="R1024" s="114"/>
      <c r="S1024" s="114"/>
      <c r="T1024" s="114"/>
      <c r="U1024" s="114"/>
      <c r="V1024" s="114"/>
      <c r="W1024" s="114"/>
      <c r="X1024" s="114"/>
      <c r="Y1024" s="114"/>
      <c r="Z1024" s="114"/>
      <c r="AA1024" s="114"/>
      <c r="AB1024" s="114"/>
    </row>
    <row r="1025" spans="1:28" ht="15.75" customHeight="1" x14ac:dyDescent="0.25">
      <c r="A1025" s="114"/>
      <c r="B1025" s="114"/>
      <c r="C1025" s="114"/>
      <c r="D1025" s="114"/>
      <c r="E1025" s="114"/>
      <c r="F1025" s="114"/>
      <c r="G1025" s="74"/>
      <c r="H1025" s="276"/>
      <c r="I1025" s="140"/>
      <c r="J1025" s="140"/>
      <c r="K1025" s="140"/>
      <c r="L1025" s="140"/>
      <c r="M1025" s="114"/>
      <c r="N1025" s="114"/>
      <c r="O1025" s="114"/>
      <c r="P1025" s="114"/>
      <c r="Q1025" s="114"/>
      <c r="R1025" s="114"/>
      <c r="S1025" s="114"/>
      <c r="T1025" s="114"/>
      <c r="U1025" s="114"/>
      <c r="V1025" s="114"/>
      <c r="W1025" s="114"/>
      <c r="X1025" s="114"/>
      <c r="Y1025" s="114"/>
      <c r="Z1025" s="114"/>
      <c r="AA1025" s="114"/>
      <c r="AB1025" s="114"/>
    </row>
  </sheetData>
  <sheetProtection algorithmName="SHA-512" hashValue="kLMCLf/Zkw2BTmDDJIGFvEUf9cizDXXPus7d96E5uDbgrjMPYcrW23xAbK4MxbY3+jprJBS1L8F4xxBE43KZTQ==" saltValue="CE53AH974HI87xfCnabIgg==" spinCount="100000" sheet="1" objects="1" scenarios="1"/>
  <mergeCells count="32">
    <mergeCell ref="A132:C132"/>
    <mergeCell ref="D132:H132"/>
    <mergeCell ref="A125:C125"/>
    <mergeCell ref="D125:H125"/>
    <mergeCell ref="A126:C126"/>
    <mergeCell ref="D126:H126"/>
    <mergeCell ref="A127:C127"/>
    <mergeCell ref="D127:H127"/>
    <mergeCell ref="G8:H8"/>
    <mergeCell ref="A1:H1"/>
    <mergeCell ref="A2:H2"/>
    <mergeCell ref="A3:H3"/>
    <mergeCell ref="A4:H4"/>
    <mergeCell ref="A5:H5"/>
    <mergeCell ref="A8:A9"/>
    <mergeCell ref="B8:B9"/>
    <mergeCell ref="A139:H139"/>
    <mergeCell ref="A120:C120"/>
    <mergeCell ref="D120:H120"/>
    <mergeCell ref="A122:C122"/>
    <mergeCell ref="D122:H122"/>
    <mergeCell ref="A123:C123"/>
    <mergeCell ref="D123:H123"/>
    <mergeCell ref="A133:C133"/>
    <mergeCell ref="D133:H133"/>
    <mergeCell ref="A134:H134"/>
    <mergeCell ref="A135:H135"/>
    <mergeCell ref="A136:H136"/>
    <mergeCell ref="A124:C124"/>
    <mergeCell ref="D124:H124"/>
    <mergeCell ref="A131:C131"/>
    <mergeCell ref="D131:H131"/>
  </mergeCells>
  <printOptions horizontalCentered="1" verticalCentered="1"/>
  <pageMargins left="0.51181102362204722" right="0.51181102362204722" top="0.78740157480314965" bottom="0.78740157480314965" header="0" footer="0"/>
  <pageSetup scale="55" orientation="portrait" r:id="rId1"/>
  <rowBreaks count="1" manualBreakCount="1"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7030A0"/>
  </sheetPr>
  <dimension ref="A1:X1001"/>
  <sheetViews>
    <sheetView showGridLines="0" view="pageBreakPreview" zoomScale="85" zoomScaleNormal="85" zoomScaleSheetLayoutView="85" workbookViewId="0">
      <selection activeCell="G18" sqref="G18"/>
    </sheetView>
  </sheetViews>
  <sheetFormatPr baseColWidth="10" defaultColWidth="14.42578125" defaultRowHeight="15" customHeight="1" x14ac:dyDescent="0.25"/>
  <cols>
    <col min="1" max="1" width="14.140625" customWidth="1"/>
    <col min="2" max="2" width="21.42578125" customWidth="1"/>
    <col min="3" max="3" width="32.28515625" customWidth="1"/>
    <col min="4" max="4" width="8.85546875" customWidth="1"/>
    <col min="5" max="5" width="11.7109375" customWidth="1"/>
    <col min="6" max="6" width="6.28515625" customWidth="1"/>
    <col min="7" max="8" width="26.7109375" customWidth="1"/>
    <col min="9" max="9" width="24.7109375" customWidth="1"/>
    <col min="10" max="10" width="13.7109375" customWidth="1"/>
    <col min="11" max="11" width="6.5703125" customWidth="1"/>
    <col min="12" max="12" width="46.42578125" customWidth="1"/>
    <col min="13" max="13" width="24.7109375" customWidth="1"/>
    <col min="14" max="14" width="2.42578125" customWidth="1"/>
    <col min="15" max="15" width="24.7109375" customWidth="1"/>
    <col min="16" max="18" width="10.7109375" customWidth="1"/>
    <col min="19" max="21" width="14.42578125" customWidth="1"/>
  </cols>
  <sheetData>
    <row r="1" spans="1:24" ht="15" customHeight="1" x14ac:dyDescent="0.25">
      <c r="A1" s="462" t="s">
        <v>169</v>
      </c>
      <c r="B1" s="451"/>
      <c r="C1" s="451"/>
      <c r="D1" s="451"/>
      <c r="E1" s="451"/>
      <c r="F1" s="451"/>
      <c r="G1" s="451"/>
      <c r="H1" s="451"/>
      <c r="I1" s="451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</row>
    <row r="2" spans="1:24" ht="15" customHeight="1" x14ac:dyDescent="0.25">
      <c r="A2" s="462" t="s">
        <v>1</v>
      </c>
      <c r="B2" s="451"/>
      <c r="C2" s="451"/>
      <c r="D2" s="451"/>
      <c r="E2" s="451"/>
      <c r="F2" s="451"/>
      <c r="G2" s="451"/>
      <c r="H2" s="451"/>
      <c r="I2" s="45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</row>
    <row r="3" spans="1:24" ht="15" customHeight="1" x14ac:dyDescent="0.25">
      <c r="A3" s="462" t="s">
        <v>170</v>
      </c>
      <c r="B3" s="451"/>
      <c r="C3" s="451"/>
      <c r="D3" s="451"/>
      <c r="E3" s="451"/>
      <c r="F3" s="451"/>
      <c r="G3" s="451"/>
      <c r="H3" s="451"/>
      <c r="I3" s="45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</row>
    <row r="4" spans="1:24" ht="15" customHeight="1" x14ac:dyDescent="0.25">
      <c r="A4" s="462" t="s">
        <v>171</v>
      </c>
      <c r="B4" s="451"/>
      <c r="C4" s="451"/>
      <c r="D4" s="451"/>
      <c r="E4" s="451"/>
      <c r="F4" s="451"/>
      <c r="G4" s="451"/>
      <c r="H4" s="451"/>
      <c r="I4" s="45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</row>
    <row r="5" spans="1:24" ht="15" customHeight="1" x14ac:dyDescent="0.25">
      <c r="A5" s="462" t="s">
        <v>3</v>
      </c>
      <c r="B5" s="451"/>
      <c r="C5" s="451"/>
      <c r="D5" s="451"/>
      <c r="E5" s="451"/>
      <c r="F5" s="451"/>
      <c r="G5" s="451"/>
      <c r="H5" s="451"/>
      <c r="I5" s="45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</row>
    <row r="6" spans="1:24" ht="15" customHeight="1" x14ac:dyDescent="0.25">
      <c r="A6" s="6"/>
      <c r="B6" s="6"/>
      <c r="C6" s="6"/>
      <c r="D6" s="6"/>
      <c r="E6" s="3"/>
      <c r="F6" s="3"/>
      <c r="G6" s="3"/>
      <c r="H6" s="6"/>
      <c r="I6" s="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</row>
    <row r="7" spans="1:24" ht="15" customHeight="1" x14ac:dyDescent="0.25">
      <c r="A7" s="6"/>
      <c r="B7" s="7"/>
      <c r="C7" s="8"/>
      <c r="D7" s="8"/>
      <c r="E7" s="8"/>
      <c r="F7" s="8"/>
      <c r="G7" s="8"/>
      <c r="H7" s="8"/>
      <c r="I7" s="9"/>
      <c r="J7" s="4"/>
      <c r="K7" s="4"/>
      <c r="L7" s="4">
        <v>1021512727.52</v>
      </c>
      <c r="M7" s="4"/>
      <c r="N7" s="4"/>
      <c r="O7" s="4"/>
      <c r="P7" s="4"/>
      <c r="Q7" s="4"/>
      <c r="R7" s="4"/>
      <c r="S7" s="4"/>
      <c r="T7" s="4"/>
      <c r="U7" s="4"/>
      <c r="V7" s="5"/>
      <c r="W7" s="5"/>
      <c r="X7" s="5"/>
    </row>
    <row r="8" spans="1:24" ht="15" customHeight="1" x14ac:dyDescent="0.25">
      <c r="A8" s="6"/>
      <c r="B8" s="10" t="s">
        <v>172</v>
      </c>
      <c r="C8" s="5"/>
      <c r="D8" s="11"/>
      <c r="E8" s="11"/>
      <c r="F8" s="11"/>
      <c r="G8" s="11"/>
      <c r="H8" s="11"/>
      <c r="I8" s="134">
        <f>+'ANEXO 2'!E142</f>
        <v>12469471785.460001</v>
      </c>
      <c r="J8" s="4"/>
      <c r="K8" s="4"/>
      <c r="L8" s="4">
        <f>+L7+I10</f>
        <v>1099995156.1999984</v>
      </c>
      <c r="M8" s="4"/>
      <c r="N8" s="4"/>
      <c r="O8" s="4"/>
      <c r="P8" s="4"/>
      <c r="Q8" s="4"/>
      <c r="R8" s="4"/>
      <c r="S8" s="4"/>
      <c r="T8" s="4"/>
      <c r="U8" s="4"/>
      <c r="V8" s="5"/>
      <c r="W8" s="5"/>
      <c r="X8" s="5"/>
    </row>
    <row r="9" spans="1:24" ht="15" customHeight="1" x14ac:dyDescent="0.25">
      <c r="A9" s="6"/>
      <c r="B9" s="12"/>
      <c r="C9" s="5"/>
      <c r="D9" s="11"/>
      <c r="E9" s="11"/>
      <c r="F9" s="11"/>
      <c r="G9" s="11"/>
      <c r="H9" s="11"/>
      <c r="I9" s="13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/>
    </row>
    <row r="10" spans="1:24" ht="15" customHeight="1" x14ac:dyDescent="0.25">
      <c r="A10" s="6"/>
      <c r="B10" s="10" t="s">
        <v>173</v>
      </c>
      <c r="C10" s="5"/>
      <c r="D10" s="11"/>
      <c r="E10" s="11"/>
      <c r="F10" s="11"/>
      <c r="G10" s="11"/>
      <c r="H10" s="11"/>
      <c r="I10" s="134">
        <f>+I12-I8</f>
        <v>78482428.679998398</v>
      </c>
      <c r="J10" s="4"/>
      <c r="K10" s="4"/>
      <c r="L10" s="4" t="e">
        <f>+#REF!+L7</f>
        <v>#REF!</v>
      </c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</row>
    <row r="11" spans="1:24" ht="15" customHeight="1" x14ac:dyDescent="0.25">
      <c r="A11" s="6"/>
      <c r="B11" s="12"/>
      <c r="C11" s="5"/>
      <c r="D11" s="11"/>
      <c r="E11" s="11"/>
      <c r="F11" s="11"/>
      <c r="G11" s="11"/>
      <c r="H11" s="11"/>
      <c r="I11" s="13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</row>
    <row r="12" spans="1:24" ht="15" customHeight="1" x14ac:dyDescent="0.25">
      <c r="A12" s="6"/>
      <c r="B12" s="10" t="s">
        <v>174</v>
      </c>
      <c r="C12" s="5"/>
      <c r="D12" s="11"/>
      <c r="E12" s="11"/>
      <c r="F12" s="11"/>
      <c r="G12" s="11"/>
      <c r="H12" s="11"/>
      <c r="I12" s="134">
        <f>+'ANEXO 1'!C51</f>
        <v>12547954214.139999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</row>
    <row r="13" spans="1:24" ht="15" customHeight="1" x14ac:dyDescent="0.25">
      <c r="A13" s="6"/>
      <c r="B13" s="14"/>
      <c r="C13" s="15"/>
      <c r="D13" s="15"/>
      <c r="E13" s="15"/>
      <c r="F13" s="15"/>
      <c r="G13" s="15"/>
      <c r="H13" s="15"/>
      <c r="I13" s="16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</row>
    <row r="14" spans="1:24" ht="15" customHeight="1" thickBot="1" x14ac:dyDescent="0.3">
      <c r="A14" s="6"/>
      <c r="B14" s="11"/>
      <c r="C14" s="11"/>
      <c r="D14" s="11"/>
      <c r="E14" s="11"/>
      <c r="F14" s="11"/>
      <c r="G14" s="11"/>
      <c r="H14" s="11"/>
      <c r="I14" s="11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</row>
    <row r="15" spans="1:24" ht="15" customHeight="1" x14ac:dyDescent="0.25">
      <c r="A15" s="6"/>
      <c r="B15" s="17"/>
      <c r="C15" s="18"/>
      <c r="D15" s="18"/>
      <c r="E15" s="18"/>
      <c r="F15" s="18"/>
      <c r="G15" s="18"/>
      <c r="H15" s="18"/>
      <c r="I15" s="19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</row>
    <row r="16" spans="1:24" ht="15" customHeight="1" x14ac:dyDescent="0.25">
      <c r="A16" s="6"/>
      <c r="B16" s="12"/>
      <c r="C16" s="458" t="s">
        <v>175</v>
      </c>
      <c r="D16" s="451"/>
      <c r="E16" s="451"/>
      <c r="F16" s="451"/>
      <c r="G16" s="451"/>
      <c r="H16" s="451"/>
      <c r="I16" s="459"/>
      <c r="J16" s="4"/>
      <c r="K16" s="4"/>
      <c r="L16" s="4"/>
      <c r="M16" s="129" t="s">
        <v>176</v>
      </c>
      <c r="N16" s="129">
        <v>2023</v>
      </c>
      <c r="O16" s="129" t="s">
        <v>177</v>
      </c>
      <c r="P16" s="4"/>
      <c r="Q16" s="4"/>
      <c r="R16" s="4"/>
      <c r="S16" s="4"/>
      <c r="T16" s="4"/>
      <c r="U16" s="4"/>
      <c r="V16" s="5"/>
      <c r="W16" s="5"/>
      <c r="X16" s="5"/>
    </row>
    <row r="17" spans="1:24" ht="15.75" customHeight="1" x14ac:dyDescent="0.25">
      <c r="A17" s="6"/>
      <c r="B17" s="12"/>
      <c r="C17" s="11"/>
      <c r="D17" s="11"/>
      <c r="E17" s="11"/>
      <c r="F17" s="11"/>
      <c r="G17" s="11"/>
      <c r="H17" s="11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5"/>
      <c r="X17" s="5"/>
    </row>
    <row r="18" spans="1:24" ht="33" customHeight="1" x14ac:dyDescent="0.25">
      <c r="A18" s="21"/>
      <c r="B18" s="22"/>
      <c r="C18" s="5"/>
      <c r="D18" s="23"/>
      <c r="E18" s="23"/>
      <c r="F18" s="23"/>
      <c r="G18" s="20" t="s">
        <v>178</v>
      </c>
      <c r="H18" s="20" t="s">
        <v>179</v>
      </c>
      <c r="I18" s="24"/>
      <c r="J18" s="4"/>
      <c r="K18" s="199">
        <v>31</v>
      </c>
      <c r="L18" s="340" t="s">
        <v>29</v>
      </c>
      <c r="M18" s="304">
        <v>9304688814.8300018</v>
      </c>
      <c r="N18" s="304"/>
      <c r="O18" s="304">
        <v>11417587128.27</v>
      </c>
      <c r="P18" s="4"/>
      <c r="Q18" s="4"/>
      <c r="R18" s="4"/>
      <c r="S18" s="4"/>
      <c r="T18" s="4"/>
      <c r="U18" s="4"/>
      <c r="V18" s="5"/>
      <c r="W18" s="5"/>
      <c r="X18" s="5"/>
    </row>
    <row r="19" spans="1:24" ht="15.75" customHeight="1" x14ac:dyDescent="0.25">
      <c r="A19" s="21"/>
      <c r="B19" s="22"/>
      <c r="C19" s="5"/>
      <c r="D19" s="23"/>
      <c r="E19" s="23"/>
      <c r="F19" s="23"/>
      <c r="G19" s="20"/>
      <c r="H19" s="20"/>
      <c r="I19" s="24"/>
      <c r="J19" s="4"/>
      <c r="K19" s="199"/>
      <c r="L19" s="341"/>
      <c r="M19" s="304"/>
      <c r="N19" s="304"/>
      <c r="O19" s="304"/>
      <c r="P19" s="4"/>
      <c r="Q19" s="4"/>
      <c r="R19" s="4"/>
      <c r="S19" s="4"/>
      <c r="T19" s="4"/>
      <c r="U19" s="4"/>
      <c r="V19" s="5"/>
      <c r="W19" s="5"/>
      <c r="X19" s="5"/>
    </row>
    <row r="20" spans="1:24" ht="15" customHeight="1" x14ac:dyDescent="0.25">
      <c r="A20" s="6"/>
      <c r="B20" s="12"/>
      <c r="C20" s="25" t="s">
        <v>180</v>
      </c>
      <c r="D20" s="26"/>
      <c r="E20" s="11"/>
      <c r="F20" s="11"/>
      <c r="G20" s="136"/>
      <c r="H20" s="136"/>
      <c r="I20" s="134">
        <f>SUM(I22:I24)</f>
        <v>-2112898313.4399996</v>
      </c>
      <c r="J20" s="4"/>
      <c r="K20" s="241">
        <v>3105</v>
      </c>
      <c r="L20" s="342" t="s">
        <v>101</v>
      </c>
      <c r="M20" s="179">
        <v>2295038627.4400001</v>
      </c>
      <c r="N20" s="179"/>
      <c r="O20" s="179">
        <v>2295038627.4400001</v>
      </c>
      <c r="P20" s="4" t="s">
        <v>181</v>
      </c>
      <c r="Q20" s="4"/>
      <c r="R20" s="4"/>
      <c r="S20" s="4"/>
      <c r="T20" s="4"/>
      <c r="U20" s="4"/>
      <c r="V20" s="5"/>
      <c r="W20" s="5"/>
      <c r="X20" s="5"/>
    </row>
    <row r="21" spans="1:24" ht="15" customHeight="1" x14ac:dyDescent="0.25">
      <c r="A21" s="6"/>
      <c r="B21" s="12"/>
      <c r="C21" s="25"/>
      <c r="D21" s="26"/>
      <c r="E21" s="11"/>
      <c r="F21" s="11"/>
      <c r="G21" s="136"/>
      <c r="H21" s="136"/>
      <c r="I21" s="137"/>
      <c r="J21" s="4"/>
      <c r="K21" s="241">
        <v>3109</v>
      </c>
      <c r="L21" s="342" t="s">
        <v>102</v>
      </c>
      <c r="M21" s="179">
        <v>9122548500.8299999</v>
      </c>
      <c r="N21" s="179"/>
      <c r="O21" s="179">
        <v>10144061228.35</v>
      </c>
      <c r="P21" s="4" t="s">
        <v>182</v>
      </c>
      <c r="Q21" s="4"/>
      <c r="R21" s="4"/>
      <c r="S21" s="4"/>
      <c r="T21" s="4"/>
      <c r="U21" s="4"/>
      <c r="V21" s="5"/>
      <c r="W21" s="5"/>
      <c r="X21" s="5"/>
    </row>
    <row r="22" spans="1:24" ht="15.75" customHeight="1" x14ac:dyDescent="0.25">
      <c r="A22" s="6"/>
      <c r="B22" s="28">
        <v>3105</v>
      </c>
      <c r="C22" s="454" t="s">
        <v>101</v>
      </c>
      <c r="D22" s="451"/>
      <c r="E22" s="11"/>
      <c r="F22" s="11"/>
      <c r="G22" s="136">
        <f>+O20</f>
        <v>2295038627.4400001</v>
      </c>
      <c r="H22" s="138">
        <f>+M20</f>
        <v>2295038627.4400001</v>
      </c>
      <c r="I22" s="137">
        <f t="shared" ref="I22:I24" si="0">+H22-G22</f>
        <v>0</v>
      </c>
      <c r="J22" s="4"/>
      <c r="K22" s="241">
        <v>3110</v>
      </c>
      <c r="L22" s="250" t="s">
        <v>103</v>
      </c>
      <c r="M22" s="179">
        <v>-2112898313.4399989</v>
      </c>
      <c r="N22" s="179"/>
      <c r="O22" s="179">
        <v>-1021512727.5199997</v>
      </c>
      <c r="P22" s="4" t="s">
        <v>183</v>
      </c>
      <c r="Q22" s="4"/>
      <c r="R22" s="4"/>
      <c r="S22" s="4"/>
      <c r="T22" s="4"/>
      <c r="U22" s="4"/>
      <c r="V22" s="5"/>
      <c r="W22" s="5"/>
      <c r="X22" s="5"/>
    </row>
    <row r="23" spans="1:24" ht="15" customHeight="1" x14ac:dyDescent="0.25">
      <c r="A23" s="6"/>
      <c r="B23" s="28">
        <v>3109</v>
      </c>
      <c r="C23" s="454" t="s">
        <v>102</v>
      </c>
      <c r="D23" s="451"/>
      <c r="E23" s="11"/>
      <c r="F23" s="11"/>
      <c r="G23" s="136">
        <f>+O21</f>
        <v>10144061228.35</v>
      </c>
      <c r="H23" s="138">
        <f>+M21</f>
        <v>9122548500.8299999</v>
      </c>
      <c r="I23" s="137">
        <f t="shared" si="0"/>
        <v>-1021512727.5200005</v>
      </c>
      <c r="J23" s="4"/>
      <c r="K23" s="316"/>
      <c r="L23" s="316"/>
      <c r="M23" s="316"/>
      <c r="N23" s="316"/>
      <c r="O23" s="316"/>
      <c r="P23" s="4"/>
      <c r="Q23" s="4"/>
      <c r="R23" s="4"/>
      <c r="S23" s="4"/>
      <c r="T23" s="4"/>
      <c r="U23" s="4"/>
      <c r="V23" s="5"/>
      <c r="W23" s="5"/>
      <c r="X23" s="5"/>
    </row>
    <row r="24" spans="1:24" ht="15.75" customHeight="1" thickBot="1" x14ac:dyDescent="0.3">
      <c r="A24" s="6"/>
      <c r="B24" s="28">
        <v>3110</v>
      </c>
      <c r="C24" s="454" t="s">
        <v>103</v>
      </c>
      <c r="D24" s="451"/>
      <c r="E24" s="11"/>
      <c r="F24" s="11"/>
      <c r="G24" s="136">
        <f>+O22</f>
        <v>-1021512727.5199997</v>
      </c>
      <c r="H24" s="138">
        <f>+M22</f>
        <v>-2112898313.4399989</v>
      </c>
      <c r="I24" s="137">
        <f t="shared" si="0"/>
        <v>-1091385585.9199991</v>
      </c>
      <c r="J24" s="4"/>
      <c r="K24" s="118"/>
      <c r="L24" s="268"/>
      <c r="M24" s="2"/>
      <c r="N24" s="111"/>
      <c r="O24" s="2"/>
      <c r="P24" s="4"/>
      <c r="Q24" s="4"/>
      <c r="R24" s="4"/>
      <c r="S24" s="4"/>
      <c r="T24" s="4"/>
      <c r="U24" s="4"/>
      <c r="V24" s="5"/>
      <c r="W24" s="5"/>
      <c r="X24" s="5"/>
    </row>
    <row r="25" spans="1:24" ht="15.75" customHeight="1" x14ac:dyDescent="0.25">
      <c r="A25" s="6"/>
      <c r="B25" s="12"/>
      <c r="C25" s="11"/>
      <c r="D25" s="11"/>
      <c r="E25" s="11"/>
      <c r="F25" s="11"/>
      <c r="G25" s="136"/>
      <c r="H25" s="138"/>
      <c r="I25" s="135"/>
      <c r="J25" s="4"/>
      <c r="K25" s="4"/>
      <c r="L25" s="4" t="s">
        <v>30</v>
      </c>
      <c r="M25" s="4">
        <v>9304688814.8300018</v>
      </c>
      <c r="N25" s="4"/>
      <c r="O25" s="4">
        <v>11417587128.27</v>
      </c>
      <c r="P25" s="4"/>
      <c r="Q25" s="4"/>
      <c r="R25" s="4"/>
      <c r="S25" s="4"/>
      <c r="T25" s="4"/>
      <c r="U25" s="4"/>
      <c r="V25" s="5"/>
      <c r="W25" s="5"/>
      <c r="X25" s="5"/>
    </row>
    <row r="26" spans="1:24" ht="15" customHeight="1" x14ac:dyDescent="0.25">
      <c r="A26" s="6"/>
      <c r="B26" s="12"/>
      <c r="C26" s="25" t="s">
        <v>184</v>
      </c>
      <c r="D26" s="11"/>
      <c r="E26" s="11"/>
      <c r="F26" s="11"/>
      <c r="G26" s="136"/>
      <c r="H26" s="138"/>
      <c r="I26" s="134">
        <f>SUM(I29:I30)</f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</row>
    <row r="27" spans="1:24" ht="15" customHeight="1" x14ac:dyDescent="0.25">
      <c r="A27" s="6"/>
      <c r="B27" s="12"/>
      <c r="C27" s="25"/>
      <c r="D27" s="11"/>
      <c r="E27" s="11"/>
      <c r="F27" s="11"/>
      <c r="G27" s="136"/>
      <c r="H27" s="138"/>
      <c r="I27" s="13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</row>
    <row r="28" spans="1:24" ht="15" customHeight="1" x14ac:dyDescent="0.25">
      <c r="A28" s="6"/>
      <c r="B28" s="28">
        <v>3105</v>
      </c>
      <c r="C28" s="454" t="s">
        <v>101</v>
      </c>
      <c r="D28" s="451"/>
      <c r="E28" s="11"/>
      <c r="F28" s="11"/>
      <c r="G28" s="136">
        <v>0</v>
      </c>
      <c r="H28" s="136">
        <v>0</v>
      </c>
      <c r="I28" s="137">
        <f t="shared" ref="I28:I30" si="1">+H28-G28</f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</row>
    <row r="29" spans="1:24" ht="15" customHeight="1" x14ac:dyDescent="0.25">
      <c r="A29" s="6"/>
      <c r="B29" s="28">
        <v>3109</v>
      </c>
      <c r="C29" s="454" t="s">
        <v>102</v>
      </c>
      <c r="D29" s="451"/>
      <c r="E29" s="11"/>
      <c r="F29" s="11"/>
      <c r="G29" s="136">
        <v>0</v>
      </c>
      <c r="H29" s="138">
        <v>0</v>
      </c>
      <c r="I29" s="137">
        <f t="shared" si="1"/>
        <v>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</row>
    <row r="30" spans="1:24" ht="15.75" customHeight="1" x14ac:dyDescent="0.25">
      <c r="A30" s="6"/>
      <c r="B30" s="28">
        <v>3110</v>
      </c>
      <c r="C30" s="454" t="s">
        <v>103</v>
      </c>
      <c r="D30" s="451"/>
      <c r="E30" s="11"/>
      <c r="F30" s="27"/>
      <c r="G30" s="136">
        <v>0</v>
      </c>
      <c r="H30" s="138">
        <v>0</v>
      </c>
      <c r="I30" s="137">
        <f t="shared" si="1"/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</row>
    <row r="31" spans="1:24" ht="15.75" customHeight="1" x14ac:dyDescent="0.25">
      <c r="A31" s="6"/>
      <c r="B31" s="28"/>
      <c r="C31" s="26"/>
      <c r="D31" s="26"/>
      <c r="E31" s="11"/>
      <c r="F31" s="27"/>
      <c r="G31" s="136"/>
      <c r="H31" s="136"/>
      <c r="I31" s="135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</row>
    <row r="32" spans="1:24" ht="15" customHeight="1" x14ac:dyDescent="0.25">
      <c r="A32" s="6"/>
      <c r="B32" s="10"/>
      <c r="C32" s="25" t="s">
        <v>185</v>
      </c>
      <c r="D32" s="25"/>
      <c r="E32" s="25"/>
      <c r="F32" s="25"/>
      <c r="G32" s="139"/>
      <c r="H32" s="139"/>
      <c r="I32" s="134">
        <f>+I20+I26</f>
        <v>-2112898313.4399996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5"/>
      <c r="X32" s="5"/>
    </row>
    <row r="33" spans="1:24" ht="15.75" customHeight="1" x14ac:dyDescent="0.25">
      <c r="A33" s="6"/>
      <c r="B33" s="14"/>
      <c r="C33" s="29"/>
      <c r="D33" s="29"/>
      <c r="E33" s="29"/>
      <c r="F33" s="29"/>
      <c r="G33" s="29"/>
      <c r="H33" s="29"/>
      <c r="I33" s="3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5"/>
      <c r="W33" s="5"/>
      <c r="X33" s="5"/>
    </row>
    <row r="34" spans="1:24" ht="15" customHeight="1" x14ac:dyDescent="0.25">
      <c r="A34" s="6"/>
      <c r="B34" s="11"/>
      <c r="C34" s="11"/>
      <c r="D34" s="11"/>
      <c r="E34" s="11"/>
      <c r="F34" s="11"/>
      <c r="G34" s="11"/>
      <c r="H34" s="11"/>
      <c r="I34" s="11"/>
      <c r="J34" s="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</row>
    <row r="35" spans="1:24" ht="15" customHeight="1" x14ac:dyDescent="0.25">
      <c r="A35" s="31"/>
      <c r="B35" s="4"/>
      <c r="C35" s="32"/>
      <c r="D35" s="32"/>
      <c r="E35" s="34"/>
      <c r="F35" s="4"/>
      <c r="G35" s="33"/>
      <c r="H35" s="4"/>
      <c r="I35" s="5"/>
      <c r="J35" s="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</row>
    <row r="36" spans="1:24" ht="15" customHeight="1" x14ac:dyDescent="0.25">
      <c r="A36" s="31"/>
      <c r="B36" s="35"/>
      <c r="C36" s="35"/>
      <c r="D36" s="4"/>
      <c r="E36" s="35"/>
      <c r="F36" s="4"/>
      <c r="G36" s="33"/>
      <c r="H36" s="5"/>
      <c r="I36" s="35"/>
      <c r="J36" s="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</row>
    <row r="37" spans="1:24" ht="15" customHeight="1" x14ac:dyDescent="0.25">
      <c r="A37" s="31"/>
      <c r="B37" s="455" t="str">
        <f>+'ANEXO 1'!A66</f>
        <v>EDNA VIVIANA VEGA ORTÍZ</v>
      </c>
      <c r="C37" s="451"/>
      <c r="D37" s="451"/>
      <c r="E37" s="451"/>
      <c r="F37" s="451"/>
      <c r="G37" s="456" t="str">
        <f>+'ANEXO 1'!D66</f>
        <v>Cont. Púb. YAIR CONSUELO CALDERÓN SILVA</v>
      </c>
      <c r="H37" s="451"/>
      <c r="I37" s="451"/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  <c r="W37" s="5"/>
      <c r="X37" s="5"/>
    </row>
    <row r="38" spans="1:24" ht="15.75" customHeight="1" x14ac:dyDescent="0.25">
      <c r="A38" s="31"/>
      <c r="B38" s="460" t="str">
        <f>+'ANEXO 1'!A67</f>
        <v>Cèdula de ciudadanìa No. 1.019.023.923</v>
      </c>
      <c r="C38" s="451"/>
      <c r="D38" s="451"/>
      <c r="E38" s="451"/>
      <c r="F38" s="451"/>
      <c r="G38" s="450" t="str">
        <f>+'ANEXO 1'!D67</f>
        <v>Cèdula de ciudadanìa No. 52.713.929</v>
      </c>
      <c r="H38" s="451"/>
      <c r="I38" s="45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5"/>
      <c r="X38" s="5"/>
    </row>
    <row r="39" spans="1:24" ht="15.75" customHeight="1" x14ac:dyDescent="0.25">
      <c r="A39" s="31"/>
      <c r="B39" s="460" t="str">
        <f>+'ANEXO 1'!A68</f>
        <v xml:space="preserve">Coordinadora Administrativa y Financiera </v>
      </c>
      <c r="C39" s="451"/>
      <c r="D39" s="451"/>
      <c r="E39" s="451"/>
      <c r="F39" s="451"/>
      <c r="G39" s="461" t="str">
        <f>+'ANEXO 1'!D68</f>
        <v>TP 199275-T</v>
      </c>
      <c r="H39" s="451"/>
      <c r="I39" s="45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  <c r="W39" s="5"/>
      <c r="X39" s="5"/>
    </row>
    <row r="40" spans="1:24" ht="15.75" customHeight="1" x14ac:dyDescent="0.25">
      <c r="A40" s="31"/>
      <c r="B40" s="4"/>
      <c r="C40" s="4"/>
      <c r="D40" s="5"/>
      <c r="E40" s="5"/>
      <c r="F40" s="4"/>
      <c r="G40" s="450" t="str">
        <f>+'ANEXO 1'!D69</f>
        <v>Los saldos fueron tomados de SIIF Nación</v>
      </c>
      <c r="H40" s="451"/>
      <c r="I40" s="45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5"/>
      <c r="W40" s="5"/>
      <c r="X40" s="5"/>
    </row>
    <row r="41" spans="1:24" ht="15.75" customHeight="1" x14ac:dyDescent="0.25">
      <c r="A41" s="31"/>
      <c r="B41" s="4"/>
      <c r="C41" s="4"/>
      <c r="D41" s="5"/>
      <c r="E41" s="5"/>
      <c r="F41" s="4"/>
      <c r="G41" s="36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5"/>
      <c r="W41" s="5"/>
      <c r="X41" s="5"/>
    </row>
    <row r="42" spans="1:24" ht="15.75" customHeight="1" x14ac:dyDescent="0.25">
      <c r="A42" s="31"/>
      <c r="B42" s="4"/>
      <c r="C42" s="4"/>
      <c r="D42" s="5"/>
      <c r="E42" s="5"/>
      <c r="F42" s="4"/>
      <c r="G42" s="3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5"/>
      <c r="W42" s="5"/>
      <c r="X42" s="5"/>
    </row>
    <row r="43" spans="1:24" ht="15.75" customHeight="1" x14ac:dyDescent="0.25">
      <c r="A43" s="457" t="str">
        <f>+'ANEXO 1'!A74:H74</f>
        <v xml:space="preserve">ANDREA CAROLINA CHACÓN CASTILLO </v>
      </c>
      <c r="B43" s="457"/>
      <c r="C43" s="457"/>
      <c r="D43" s="457"/>
      <c r="E43" s="457"/>
      <c r="F43" s="457"/>
      <c r="G43" s="457"/>
      <c r="H43" s="457"/>
      <c r="I43" s="457"/>
      <c r="J43" s="45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5"/>
      <c r="W43" s="5"/>
      <c r="X43" s="5"/>
    </row>
    <row r="44" spans="1:24" ht="15.75" customHeight="1" x14ac:dyDescent="0.25">
      <c r="A44" s="457" t="str">
        <f>+'ANEXO 1'!A75:H75</f>
        <v>Cèdula de ciudadanìa No. 1.100.959.001</v>
      </c>
      <c r="B44" s="457"/>
      <c r="C44" s="457"/>
      <c r="D44" s="457"/>
      <c r="E44" s="457"/>
      <c r="F44" s="457"/>
      <c r="G44" s="457"/>
      <c r="H44" s="457"/>
      <c r="I44" s="457"/>
      <c r="J44" s="457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"/>
      <c r="W44" s="5"/>
      <c r="X44" s="5"/>
    </row>
    <row r="45" spans="1:24" ht="15.75" customHeight="1" x14ac:dyDescent="0.25">
      <c r="A45" s="457" t="str">
        <f>+'ANEXO 1'!A76:H76</f>
        <v>Directora General</v>
      </c>
      <c r="B45" s="457"/>
      <c r="C45" s="457"/>
      <c r="D45" s="457"/>
      <c r="E45" s="457"/>
      <c r="F45" s="457"/>
      <c r="G45" s="457"/>
      <c r="H45" s="457"/>
      <c r="I45" s="457"/>
      <c r="J45" s="45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/>
      <c r="W45" s="5"/>
      <c r="X45" s="5"/>
    </row>
    <row r="46" spans="1:24" ht="15.75" customHeight="1" x14ac:dyDescent="0.25">
      <c r="A46" s="31"/>
      <c r="B46" s="4"/>
      <c r="C46" s="4"/>
      <c r="D46" s="5"/>
      <c r="E46" s="5"/>
      <c r="F46" s="4"/>
      <c r="G46" s="36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  <c r="W46" s="5"/>
      <c r="X46" s="5"/>
    </row>
    <row r="47" spans="1:24" ht="15.75" customHeight="1" x14ac:dyDescent="0.25">
      <c r="A47" s="31"/>
      <c r="B47" s="4"/>
      <c r="C47" s="4"/>
      <c r="D47" s="5"/>
      <c r="E47" s="5"/>
      <c r="F47" s="4"/>
      <c r="G47" s="36"/>
      <c r="H47" s="36"/>
      <c r="I47" s="3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5"/>
      <c r="W47" s="5"/>
      <c r="X47" s="5"/>
    </row>
    <row r="48" spans="1:24" ht="15.75" customHeight="1" x14ac:dyDescent="0.25">
      <c r="A48" s="31"/>
      <c r="B48" s="4"/>
      <c r="C48" s="32"/>
      <c r="D48" s="32"/>
      <c r="E48" s="32"/>
      <c r="F48" s="4"/>
      <c r="G48" s="3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5"/>
      <c r="W48" s="5"/>
      <c r="X48" s="5"/>
    </row>
    <row r="49" spans="1:24" ht="99" customHeight="1" x14ac:dyDescent="0.25">
      <c r="A49" s="31"/>
      <c r="B49" s="452" t="s">
        <v>186</v>
      </c>
      <c r="C49" s="453"/>
      <c r="D49" s="453"/>
      <c r="E49" s="453"/>
      <c r="F49" s="453"/>
      <c r="G49" s="453"/>
      <c r="H49" s="453"/>
      <c r="I49" s="453"/>
      <c r="J49" s="4"/>
      <c r="K49" s="4"/>
      <c r="L49" s="4"/>
      <c r="M49" s="4"/>
      <c r="N49" s="4"/>
      <c r="O49" s="4"/>
      <c r="P49" s="4"/>
      <c r="Q49" s="4"/>
      <c r="R49" s="4"/>
      <c r="S49" s="35"/>
      <c r="T49" s="35"/>
      <c r="U49" s="35"/>
      <c r="V49" s="5"/>
      <c r="W49" s="5"/>
      <c r="X49" s="5"/>
    </row>
    <row r="50" spans="1:24" ht="15" customHeight="1" x14ac:dyDescent="0.25">
      <c r="A50" s="31"/>
      <c r="B50" s="4"/>
      <c r="C50" s="32"/>
      <c r="D50" s="32"/>
      <c r="E50" s="32"/>
      <c r="F50" s="4"/>
      <c r="G50" s="3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35"/>
      <c r="T50" s="35"/>
      <c r="U50" s="35"/>
      <c r="V50" s="5"/>
      <c r="W50" s="5"/>
      <c r="X50" s="5"/>
    </row>
    <row r="51" spans="1:24" ht="15" customHeight="1" x14ac:dyDescent="0.25">
      <c r="A51" s="31"/>
      <c r="B51" s="4"/>
      <c r="C51" s="32"/>
      <c r="D51" s="32"/>
      <c r="E51" s="32"/>
      <c r="F51" s="4"/>
      <c r="G51" s="3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35"/>
      <c r="T51" s="35"/>
      <c r="U51" s="35"/>
      <c r="V51" s="5"/>
      <c r="W51" s="5"/>
      <c r="X51" s="5"/>
    </row>
    <row r="52" spans="1:24" ht="15" customHeight="1" x14ac:dyDescent="0.25">
      <c r="A52" s="31"/>
      <c r="B52" s="4"/>
      <c r="C52" s="32"/>
      <c r="D52" s="32"/>
      <c r="E52" s="32"/>
      <c r="F52" s="4"/>
      <c r="G52" s="3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35"/>
      <c r="T52" s="35"/>
      <c r="U52" s="35"/>
      <c r="V52" s="5"/>
      <c r="W52" s="5"/>
      <c r="X52" s="5"/>
    </row>
    <row r="53" spans="1:24" ht="15" customHeight="1" x14ac:dyDescent="0.25">
      <c r="A53" s="31"/>
      <c r="B53" s="4"/>
      <c r="C53" s="32"/>
      <c r="D53" s="32"/>
      <c r="E53" s="32"/>
      <c r="F53" s="4"/>
      <c r="G53" s="3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35"/>
      <c r="T53" s="35"/>
      <c r="U53" s="35"/>
      <c r="V53" s="5"/>
      <c r="W53" s="5"/>
      <c r="X53" s="5"/>
    </row>
    <row r="54" spans="1:24" ht="15" customHeight="1" x14ac:dyDescent="0.25">
      <c r="A54" s="31"/>
      <c r="B54" s="4"/>
      <c r="C54" s="32"/>
      <c r="D54" s="32"/>
      <c r="E54" s="32"/>
      <c r="F54" s="4"/>
      <c r="G54" s="3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35"/>
      <c r="T54" s="35"/>
      <c r="U54" s="35"/>
      <c r="V54" s="5"/>
      <c r="W54" s="5"/>
      <c r="X54" s="5"/>
    </row>
    <row r="55" spans="1:24" ht="15" customHeight="1" x14ac:dyDescent="0.25">
      <c r="A55" s="31"/>
      <c r="B55" s="4"/>
      <c r="C55" s="32"/>
      <c r="D55" s="32"/>
      <c r="E55" s="32"/>
      <c r="F55" s="4"/>
      <c r="G55" s="3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35"/>
      <c r="T55" s="35"/>
      <c r="U55" s="35"/>
      <c r="V55" s="5"/>
      <c r="W55" s="5"/>
      <c r="X55" s="5"/>
    </row>
    <row r="56" spans="1:24" ht="15" customHeight="1" x14ac:dyDescent="0.25">
      <c r="A56" s="31"/>
      <c r="B56" s="4"/>
      <c r="C56" s="32"/>
      <c r="D56" s="32"/>
      <c r="E56" s="32"/>
      <c r="F56" s="4"/>
      <c r="G56" s="3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5"/>
      <c r="T56" s="35"/>
      <c r="U56" s="35"/>
      <c r="V56" s="5"/>
      <c r="W56" s="5"/>
      <c r="X56" s="5"/>
    </row>
    <row r="57" spans="1:24" ht="15" customHeight="1" x14ac:dyDescent="0.25">
      <c r="A57" s="31"/>
      <c r="B57" s="4"/>
      <c r="C57" s="32"/>
      <c r="D57" s="32"/>
      <c r="E57" s="32"/>
      <c r="F57" s="4"/>
      <c r="G57" s="3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5"/>
      <c r="T57" s="35"/>
      <c r="U57" s="35"/>
      <c r="V57" s="5"/>
      <c r="W57" s="5"/>
      <c r="X57" s="5"/>
    </row>
    <row r="58" spans="1:24" ht="15" customHeight="1" x14ac:dyDescent="0.25">
      <c r="A58" s="31"/>
      <c r="B58" s="4"/>
      <c r="C58" s="32"/>
      <c r="D58" s="32"/>
      <c r="E58" s="32"/>
      <c r="F58" s="4"/>
      <c r="G58" s="3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5"/>
      <c r="T58" s="35"/>
      <c r="U58" s="35"/>
      <c r="V58" s="5"/>
      <c r="W58" s="5"/>
      <c r="X58" s="5"/>
    </row>
    <row r="59" spans="1:24" ht="15" customHeight="1" x14ac:dyDescent="0.25">
      <c r="A59" s="31"/>
      <c r="B59" s="4"/>
      <c r="C59" s="32"/>
      <c r="D59" s="32"/>
      <c r="E59" s="32"/>
      <c r="F59" s="4"/>
      <c r="G59" s="3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5"/>
      <c r="T59" s="35"/>
      <c r="U59" s="35"/>
      <c r="V59" s="5"/>
      <c r="W59" s="5"/>
      <c r="X59" s="5"/>
    </row>
    <row r="60" spans="1:24" ht="15" customHeight="1" x14ac:dyDescent="0.25">
      <c r="A60" s="31"/>
      <c r="B60" s="4"/>
      <c r="C60" s="32"/>
      <c r="D60" s="32"/>
      <c r="E60" s="32"/>
      <c r="F60" s="4"/>
      <c r="G60" s="3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35"/>
      <c r="T60" s="35"/>
      <c r="U60" s="35"/>
      <c r="V60" s="5"/>
      <c r="W60" s="5"/>
      <c r="X60" s="5"/>
    </row>
    <row r="61" spans="1:24" ht="15" customHeight="1" x14ac:dyDescent="0.25">
      <c r="A61" s="31"/>
      <c r="B61" s="4"/>
      <c r="C61" s="32"/>
      <c r="D61" s="32"/>
      <c r="E61" s="32"/>
      <c r="F61" s="4"/>
      <c r="G61" s="3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35"/>
      <c r="T61" s="35"/>
      <c r="U61" s="35"/>
      <c r="V61" s="5"/>
      <c r="W61" s="5"/>
      <c r="X61" s="5"/>
    </row>
    <row r="62" spans="1:24" ht="15" customHeight="1" x14ac:dyDescent="0.25">
      <c r="A62" s="31"/>
      <c r="B62" s="4"/>
      <c r="C62" s="32"/>
      <c r="D62" s="32"/>
      <c r="E62" s="32"/>
      <c r="F62" s="4"/>
      <c r="G62" s="3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35"/>
      <c r="T62" s="35"/>
      <c r="U62" s="35"/>
      <c r="V62" s="5"/>
      <c r="W62" s="5"/>
      <c r="X62" s="5"/>
    </row>
    <row r="63" spans="1:24" ht="15" customHeight="1" x14ac:dyDescent="0.25">
      <c r="A63" s="31"/>
      <c r="B63" s="4"/>
      <c r="C63" s="32"/>
      <c r="D63" s="32"/>
      <c r="E63" s="32"/>
      <c r="F63" s="4"/>
      <c r="G63" s="3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35"/>
      <c r="T63" s="35"/>
      <c r="U63" s="35"/>
      <c r="V63" s="5"/>
      <c r="W63" s="5"/>
      <c r="X63" s="5"/>
    </row>
    <row r="64" spans="1:24" ht="15" customHeight="1" x14ac:dyDescent="0.25">
      <c r="A64" s="31"/>
      <c r="B64" s="4"/>
      <c r="C64" s="32"/>
      <c r="D64" s="32"/>
      <c r="E64" s="32"/>
      <c r="F64" s="4"/>
      <c r="G64" s="3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35"/>
      <c r="T64" s="35"/>
      <c r="U64" s="35"/>
      <c r="V64" s="5"/>
      <c r="W64" s="5"/>
      <c r="X64" s="5"/>
    </row>
    <row r="65" spans="1:24" ht="15" customHeight="1" x14ac:dyDescent="0.25">
      <c r="A65" s="31"/>
      <c r="B65" s="4"/>
      <c r="C65" s="32"/>
      <c r="D65" s="32"/>
      <c r="E65" s="32"/>
      <c r="F65" s="4"/>
      <c r="G65" s="3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35"/>
      <c r="T65" s="35"/>
      <c r="U65" s="35"/>
      <c r="V65" s="5"/>
      <c r="W65" s="5"/>
      <c r="X65" s="5"/>
    </row>
    <row r="66" spans="1:24" ht="15" customHeight="1" x14ac:dyDescent="0.25">
      <c r="A66" s="31"/>
      <c r="B66" s="4"/>
      <c r="C66" s="32"/>
      <c r="D66" s="32"/>
      <c r="E66" s="32"/>
      <c r="F66" s="4"/>
      <c r="G66" s="3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35"/>
      <c r="T66" s="35"/>
      <c r="U66" s="35"/>
      <c r="V66" s="5"/>
      <c r="W66" s="5"/>
      <c r="X66" s="5"/>
    </row>
    <row r="67" spans="1:24" ht="15" customHeight="1" x14ac:dyDescent="0.25">
      <c r="A67" s="31"/>
      <c r="B67" s="4"/>
      <c r="C67" s="32"/>
      <c r="D67" s="32"/>
      <c r="E67" s="32"/>
      <c r="F67" s="4"/>
      <c r="G67" s="3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5"/>
      <c r="T67" s="35"/>
      <c r="U67" s="35"/>
      <c r="V67" s="5"/>
      <c r="W67" s="5"/>
      <c r="X67" s="5"/>
    </row>
    <row r="68" spans="1:24" ht="15" customHeight="1" x14ac:dyDescent="0.25">
      <c r="A68" s="31"/>
      <c r="B68" s="4"/>
      <c r="C68" s="32"/>
      <c r="D68" s="32"/>
      <c r="E68" s="32"/>
      <c r="F68" s="4"/>
      <c r="G68" s="3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35"/>
      <c r="T68" s="35"/>
      <c r="U68" s="35"/>
      <c r="V68" s="5"/>
      <c r="W68" s="5"/>
      <c r="X68" s="5"/>
    </row>
    <row r="69" spans="1:24" ht="15" customHeight="1" x14ac:dyDescent="0.25">
      <c r="A69" s="31"/>
      <c r="B69" s="4"/>
      <c r="C69" s="32"/>
      <c r="D69" s="32"/>
      <c r="E69" s="32"/>
      <c r="F69" s="4"/>
      <c r="G69" s="3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35"/>
      <c r="T69" s="35"/>
      <c r="U69" s="35"/>
      <c r="V69" s="5"/>
      <c r="W69" s="5"/>
      <c r="X69" s="5"/>
    </row>
    <row r="70" spans="1:24" ht="15" customHeight="1" x14ac:dyDescent="0.25">
      <c r="A70" s="31"/>
      <c r="B70" s="4"/>
      <c r="C70" s="32"/>
      <c r="D70" s="32"/>
      <c r="E70" s="32"/>
      <c r="F70" s="4"/>
      <c r="G70" s="3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35"/>
      <c r="T70" s="35"/>
      <c r="U70" s="35"/>
      <c r="V70" s="5"/>
      <c r="W70" s="5"/>
      <c r="X70" s="5"/>
    </row>
    <row r="71" spans="1:24" ht="15" customHeight="1" x14ac:dyDescent="0.25">
      <c r="A71" s="31"/>
      <c r="B71" s="4"/>
      <c r="C71" s="32"/>
      <c r="D71" s="32"/>
      <c r="E71" s="32"/>
      <c r="F71" s="4"/>
      <c r="G71" s="3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35"/>
      <c r="T71" s="35"/>
      <c r="U71" s="35"/>
      <c r="V71" s="5"/>
      <c r="W71" s="5"/>
      <c r="X71" s="5"/>
    </row>
    <row r="72" spans="1:24" ht="15" customHeight="1" x14ac:dyDescent="0.25">
      <c r="A72" s="31"/>
      <c r="B72" s="4"/>
      <c r="C72" s="32"/>
      <c r="D72" s="32"/>
      <c r="E72" s="32"/>
      <c r="F72" s="4"/>
      <c r="G72" s="3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35"/>
      <c r="T72" s="35"/>
      <c r="U72" s="35"/>
      <c r="V72" s="5"/>
      <c r="W72" s="5"/>
      <c r="X72" s="5"/>
    </row>
    <row r="73" spans="1:24" ht="15" customHeight="1" x14ac:dyDescent="0.25">
      <c r="A73" s="31"/>
      <c r="B73" s="4"/>
      <c r="C73" s="32"/>
      <c r="D73" s="32"/>
      <c r="E73" s="32"/>
      <c r="F73" s="4"/>
      <c r="G73" s="3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35"/>
      <c r="T73" s="35"/>
      <c r="U73" s="35"/>
      <c r="V73" s="5"/>
      <c r="W73" s="5"/>
      <c r="X73" s="5"/>
    </row>
    <row r="74" spans="1:24" ht="15" customHeight="1" x14ac:dyDescent="0.25">
      <c r="A74" s="31"/>
      <c r="B74" s="4"/>
      <c r="C74" s="32"/>
      <c r="D74" s="32"/>
      <c r="E74" s="32"/>
      <c r="F74" s="4"/>
      <c r="G74" s="3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35"/>
      <c r="T74" s="35"/>
      <c r="U74" s="35"/>
      <c r="V74" s="5"/>
      <c r="W74" s="5"/>
      <c r="X74" s="5"/>
    </row>
    <row r="75" spans="1:24" ht="15" customHeight="1" x14ac:dyDescent="0.25">
      <c r="A75" s="31"/>
      <c r="B75" s="4"/>
      <c r="C75" s="32"/>
      <c r="D75" s="32"/>
      <c r="E75" s="32"/>
      <c r="F75" s="4"/>
      <c r="G75" s="3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35"/>
      <c r="T75" s="35"/>
      <c r="U75" s="35"/>
      <c r="V75" s="5"/>
      <c r="W75" s="5"/>
      <c r="X75" s="5"/>
    </row>
    <row r="76" spans="1:24" ht="15" customHeight="1" x14ac:dyDescent="0.25">
      <c r="A76" s="31"/>
      <c r="B76" s="4"/>
      <c r="C76" s="32"/>
      <c r="D76" s="32"/>
      <c r="E76" s="32"/>
      <c r="F76" s="4"/>
      <c r="G76" s="3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35"/>
      <c r="T76" s="35"/>
      <c r="U76" s="35"/>
      <c r="V76" s="5"/>
      <c r="W76" s="5"/>
      <c r="X76" s="5"/>
    </row>
    <row r="77" spans="1:24" ht="15" customHeight="1" x14ac:dyDescent="0.25">
      <c r="A77" s="31"/>
      <c r="B77" s="4"/>
      <c r="C77" s="32"/>
      <c r="D77" s="32"/>
      <c r="E77" s="32"/>
      <c r="F77" s="4"/>
      <c r="G77" s="3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35"/>
      <c r="T77" s="35"/>
      <c r="U77" s="35"/>
      <c r="V77" s="5"/>
      <c r="W77" s="5"/>
      <c r="X77" s="5"/>
    </row>
    <row r="78" spans="1:24" ht="15" customHeight="1" x14ac:dyDescent="0.25">
      <c r="A78" s="31"/>
      <c r="B78" s="4"/>
      <c r="C78" s="32"/>
      <c r="D78" s="32"/>
      <c r="E78" s="32"/>
      <c r="F78" s="4"/>
      <c r="G78" s="3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35"/>
      <c r="T78" s="35"/>
      <c r="U78" s="35"/>
      <c r="V78" s="5"/>
      <c r="W78" s="5"/>
      <c r="X78" s="5"/>
    </row>
    <row r="79" spans="1:24" ht="15" customHeight="1" x14ac:dyDescent="0.25">
      <c r="A79" s="31"/>
      <c r="B79" s="4"/>
      <c r="C79" s="32"/>
      <c r="D79" s="32"/>
      <c r="E79" s="32"/>
      <c r="F79" s="4"/>
      <c r="G79" s="3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35"/>
      <c r="T79" s="35"/>
      <c r="U79" s="35"/>
      <c r="V79" s="5"/>
      <c r="W79" s="5"/>
      <c r="X79" s="5"/>
    </row>
    <row r="80" spans="1:24" ht="15" customHeight="1" x14ac:dyDescent="0.25">
      <c r="A80" s="31"/>
      <c r="B80" s="4"/>
      <c r="C80" s="32"/>
      <c r="D80" s="32"/>
      <c r="E80" s="32"/>
      <c r="F80" s="4"/>
      <c r="G80" s="3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35"/>
      <c r="T80" s="35"/>
      <c r="U80" s="35"/>
      <c r="V80" s="5"/>
      <c r="W80" s="5"/>
      <c r="X80" s="5"/>
    </row>
    <row r="81" spans="1:24" ht="15" customHeight="1" x14ac:dyDescent="0.25">
      <c r="A81" s="31"/>
      <c r="B81" s="4"/>
      <c r="C81" s="32"/>
      <c r="D81" s="32"/>
      <c r="E81" s="32"/>
      <c r="F81" s="4"/>
      <c r="G81" s="3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35"/>
      <c r="T81" s="35"/>
      <c r="U81" s="35"/>
      <c r="V81" s="5"/>
      <c r="W81" s="5"/>
      <c r="X81" s="5"/>
    </row>
    <row r="82" spans="1:24" ht="15" customHeight="1" x14ac:dyDescent="0.25">
      <c r="A82" s="31"/>
      <c r="B82" s="4"/>
      <c r="C82" s="32"/>
      <c r="D82" s="32"/>
      <c r="E82" s="32"/>
      <c r="F82" s="4"/>
      <c r="G82" s="3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35"/>
      <c r="T82" s="35"/>
      <c r="U82" s="35"/>
      <c r="V82" s="5"/>
      <c r="W82" s="5"/>
      <c r="X82" s="5"/>
    </row>
    <row r="83" spans="1:24" ht="15" customHeight="1" x14ac:dyDescent="0.25">
      <c r="A83" s="31"/>
      <c r="B83" s="4"/>
      <c r="C83" s="32"/>
      <c r="D83" s="32"/>
      <c r="E83" s="32"/>
      <c r="F83" s="4"/>
      <c r="G83" s="3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35"/>
      <c r="T83" s="35"/>
      <c r="U83" s="35"/>
      <c r="V83" s="5"/>
      <c r="W83" s="5"/>
      <c r="X83" s="5"/>
    </row>
    <row r="84" spans="1:24" ht="15" customHeight="1" x14ac:dyDescent="0.25">
      <c r="A84" s="31"/>
      <c r="B84" s="4"/>
      <c r="C84" s="32"/>
      <c r="D84" s="32"/>
      <c r="E84" s="32"/>
      <c r="F84" s="4"/>
      <c r="G84" s="3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35"/>
      <c r="T84" s="35"/>
      <c r="U84" s="35"/>
      <c r="V84" s="5"/>
      <c r="W84" s="5"/>
      <c r="X84" s="5"/>
    </row>
    <row r="85" spans="1:24" ht="15" customHeight="1" x14ac:dyDescent="0.25">
      <c r="A85" s="31"/>
      <c r="B85" s="4"/>
      <c r="C85" s="32"/>
      <c r="D85" s="32"/>
      <c r="E85" s="32"/>
      <c r="F85" s="4"/>
      <c r="G85" s="3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35"/>
      <c r="T85" s="35"/>
      <c r="U85" s="35"/>
      <c r="V85" s="5"/>
      <c r="W85" s="5"/>
      <c r="X85" s="5"/>
    </row>
    <row r="86" spans="1:24" ht="15" customHeight="1" x14ac:dyDescent="0.25">
      <c r="A86" s="31"/>
      <c r="B86" s="4"/>
      <c r="C86" s="32"/>
      <c r="D86" s="32"/>
      <c r="E86" s="32"/>
      <c r="F86" s="4"/>
      <c r="G86" s="3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35"/>
      <c r="T86" s="35"/>
      <c r="U86" s="35"/>
      <c r="V86" s="5"/>
      <c r="W86" s="5"/>
      <c r="X86" s="5"/>
    </row>
    <row r="87" spans="1:24" ht="15" customHeight="1" x14ac:dyDescent="0.25">
      <c r="A87" s="31"/>
      <c r="B87" s="4"/>
      <c r="C87" s="32"/>
      <c r="D87" s="32"/>
      <c r="E87" s="32"/>
      <c r="F87" s="4"/>
      <c r="G87" s="3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35"/>
      <c r="T87" s="35"/>
      <c r="U87" s="35"/>
      <c r="V87" s="5"/>
      <c r="W87" s="5"/>
      <c r="X87" s="5"/>
    </row>
    <row r="88" spans="1:24" ht="15" customHeight="1" x14ac:dyDescent="0.25">
      <c r="A88" s="31"/>
      <c r="B88" s="4"/>
      <c r="C88" s="32"/>
      <c r="D88" s="32"/>
      <c r="E88" s="32"/>
      <c r="F88" s="4"/>
      <c r="G88" s="3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35"/>
      <c r="T88" s="35"/>
      <c r="U88" s="35"/>
      <c r="V88" s="5"/>
      <c r="W88" s="5"/>
      <c r="X88" s="5"/>
    </row>
    <row r="89" spans="1:24" ht="15" customHeight="1" x14ac:dyDescent="0.25">
      <c r="A89" s="31"/>
      <c r="B89" s="4"/>
      <c r="C89" s="32"/>
      <c r="D89" s="32"/>
      <c r="E89" s="32"/>
      <c r="F89" s="4"/>
      <c r="G89" s="3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35"/>
      <c r="T89" s="35"/>
      <c r="U89" s="35"/>
      <c r="V89" s="5"/>
      <c r="W89" s="5"/>
      <c r="X89" s="5"/>
    </row>
    <row r="90" spans="1:24" ht="15" customHeight="1" x14ac:dyDescent="0.25">
      <c r="A90" s="31"/>
      <c r="B90" s="4"/>
      <c r="C90" s="32"/>
      <c r="D90" s="32"/>
      <c r="E90" s="32"/>
      <c r="F90" s="4"/>
      <c r="G90" s="3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35"/>
      <c r="T90" s="35"/>
      <c r="U90" s="35"/>
      <c r="V90" s="5"/>
      <c r="W90" s="5"/>
      <c r="X90" s="5"/>
    </row>
    <row r="91" spans="1:24" ht="15" customHeight="1" x14ac:dyDescent="0.25">
      <c r="A91" s="31"/>
      <c r="B91" s="4"/>
      <c r="C91" s="32"/>
      <c r="D91" s="32"/>
      <c r="E91" s="32"/>
      <c r="F91" s="4"/>
      <c r="G91" s="3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35"/>
      <c r="T91" s="35"/>
      <c r="U91" s="35"/>
      <c r="V91" s="5"/>
      <c r="W91" s="5"/>
      <c r="X91" s="5"/>
    </row>
    <row r="92" spans="1:24" ht="15" customHeight="1" x14ac:dyDescent="0.25">
      <c r="A92" s="31"/>
      <c r="B92" s="4"/>
      <c r="C92" s="32"/>
      <c r="D92" s="32"/>
      <c r="E92" s="32"/>
      <c r="F92" s="4"/>
      <c r="G92" s="3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35"/>
      <c r="T92" s="35"/>
      <c r="U92" s="35"/>
      <c r="V92" s="5"/>
      <c r="W92" s="5"/>
      <c r="X92" s="5"/>
    </row>
    <row r="93" spans="1:24" ht="15" customHeight="1" x14ac:dyDescent="0.25">
      <c r="A93" s="31"/>
      <c r="B93" s="4"/>
      <c r="C93" s="32"/>
      <c r="D93" s="32"/>
      <c r="E93" s="32"/>
      <c r="F93" s="4"/>
      <c r="G93" s="3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35"/>
      <c r="T93" s="35"/>
      <c r="U93" s="35"/>
      <c r="V93" s="5"/>
      <c r="W93" s="5"/>
      <c r="X93" s="5"/>
    </row>
    <row r="94" spans="1:24" ht="15" customHeight="1" x14ac:dyDescent="0.25">
      <c r="A94" s="31"/>
      <c r="B94" s="4"/>
      <c r="C94" s="32"/>
      <c r="D94" s="32"/>
      <c r="E94" s="32"/>
      <c r="F94" s="4"/>
      <c r="G94" s="3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35"/>
      <c r="T94" s="35"/>
      <c r="U94" s="35"/>
      <c r="V94" s="5"/>
      <c r="W94" s="5"/>
      <c r="X94" s="5"/>
    </row>
    <row r="95" spans="1:24" ht="15" customHeight="1" x14ac:dyDescent="0.25">
      <c r="A95" s="31"/>
      <c r="B95" s="4"/>
      <c r="C95" s="32"/>
      <c r="D95" s="32"/>
      <c r="E95" s="32"/>
      <c r="F95" s="4"/>
      <c r="G95" s="3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35"/>
      <c r="T95" s="35"/>
      <c r="U95" s="35"/>
      <c r="V95" s="5"/>
      <c r="W95" s="5"/>
      <c r="X95" s="5"/>
    </row>
    <row r="96" spans="1:24" ht="15" customHeight="1" x14ac:dyDescent="0.25">
      <c r="A96" s="31"/>
      <c r="B96" s="4"/>
      <c r="C96" s="32"/>
      <c r="D96" s="32"/>
      <c r="E96" s="32"/>
      <c r="F96" s="4"/>
      <c r="G96" s="3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35"/>
      <c r="T96" s="35"/>
      <c r="U96" s="35"/>
      <c r="V96" s="5"/>
      <c r="W96" s="5"/>
      <c r="X96" s="5"/>
    </row>
    <row r="97" spans="1:24" ht="15" customHeight="1" x14ac:dyDescent="0.25">
      <c r="A97" s="31"/>
      <c r="B97" s="4"/>
      <c r="C97" s="32"/>
      <c r="D97" s="32"/>
      <c r="E97" s="32"/>
      <c r="F97" s="4"/>
      <c r="G97" s="3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35"/>
      <c r="T97" s="35"/>
      <c r="U97" s="35"/>
      <c r="V97" s="5"/>
      <c r="W97" s="5"/>
      <c r="X97" s="5"/>
    </row>
    <row r="98" spans="1:24" ht="15" customHeight="1" x14ac:dyDescent="0.25">
      <c r="A98" s="31"/>
      <c r="B98" s="4"/>
      <c r="C98" s="32"/>
      <c r="D98" s="32"/>
      <c r="E98" s="32"/>
      <c r="F98" s="4"/>
      <c r="G98" s="3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35"/>
      <c r="T98" s="35"/>
      <c r="U98" s="35"/>
      <c r="V98" s="5"/>
      <c r="W98" s="5"/>
      <c r="X98" s="5"/>
    </row>
    <row r="99" spans="1:24" ht="15" customHeight="1" x14ac:dyDescent="0.25">
      <c r="A99" s="31"/>
      <c r="B99" s="4"/>
      <c r="C99" s="32"/>
      <c r="D99" s="32"/>
      <c r="E99" s="32"/>
      <c r="F99" s="4"/>
      <c r="G99" s="3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35"/>
      <c r="T99" s="35"/>
      <c r="U99" s="35"/>
      <c r="V99" s="5"/>
      <c r="W99" s="5"/>
      <c r="X99" s="5"/>
    </row>
    <row r="100" spans="1:24" ht="15" customHeight="1" x14ac:dyDescent="0.25">
      <c r="A100" s="31"/>
      <c r="B100" s="4"/>
      <c r="C100" s="32"/>
      <c r="D100" s="32"/>
      <c r="E100" s="32"/>
      <c r="F100" s="4"/>
      <c r="G100" s="3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35"/>
      <c r="T100" s="35"/>
      <c r="U100" s="35"/>
      <c r="V100" s="5"/>
      <c r="W100" s="5"/>
      <c r="X100" s="5"/>
    </row>
    <row r="101" spans="1:24" ht="15" customHeight="1" x14ac:dyDescent="0.25">
      <c r="A101" s="31"/>
      <c r="B101" s="4"/>
      <c r="C101" s="32"/>
      <c r="D101" s="32"/>
      <c r="E101" s="32"/>
      <c r="F101" s="4"/>
      <c r="G101" s="3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35"/>
      <c r="T101" s="35"/>
      <c r="U101" s="35"/>
      <c r="V101" s="5"/>
      <c r="W101" s="5"/>
      <c r="X101" s="5"/>
    </row>
    <row r="102" spans="1:24" ht="15" customHeight="1" x14ac:dyDescent="0.25">
      <c r="A102" s="31"/>
      <c r="B102" s="4"/>
      <c r="C102" s="32"/>
      <c r="D102" s="32"/>
      <c r="E102" s="32"/>
      <c r="F102" s="4"/>
      <c r="G102" s="3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35"/>
      <c r="T102" s="35"/>
      <c r="U102" s="35"/>
      <c r="V102" s="5"/>
      <c r="W102" s="5"/>
      <c r="X102" s="5"/>
    </row>
    <row r="103" spans="1:24" ht="15" customHeight="1" x14ac:dyDescent="0.25">
      <c r="A103" s="31"/>
      <c r="B103" s="4"/>
      <c r="C103" s="32"/>
      <c r="D103" s="32"/>
      <c r="E103" s="32"/>
      <c r="F103" s="4"/>
      <c r="G103" s="3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35"/>
      <c r="T103" s="35"/>
      <c r="U103" s="35"/>
      <c r="V103" s="5"/>
      <c r="W103" s="5"/>
      <c r="X103" s="5"/>
    </row>
    <row r="104" spans="1:24" ht="15" customHeight="1" x14ac:dyDescent="0.25">
      <c r="A104" s="31"/>
      <c r="B104" s="4"/>
      <c r="C104" s="32"/>
      <c r="D104" s="32"/>
      <c r="E104" s="32"/>
      <c r="F104" s="4"/>
      <c r="G104" s="3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35"/>
      <c r="T104" s="35"/>
      <c r="U104" s="35"/>
      <c r="V104" s="5"/>
      <c r="W104" s="5"/>
      <c r="X104" s="5"/>
    </row>
    <row r="105" spans="1:24" ht="15" customHeight="1" x14ac:dyDescent="0.25">
      <c r="A105" s="31"/>
      <c r="B105" s="4"/>
      <c r="C105" s="32"/>
      <c r="D105" s="32"/>
      <c r="E105" s="32"/>
      <c r="F105" s="4"/>
      <c r="G105" s="3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35"/>
      <c r="T105" s="35"/>
      <c r="U105" s="35"/>
      <c r="V105" s="5"/>
      <c r="W105" s="5"/>
      <c r="X105" s="5"/>
    </row>
    <row r="106" spans="1:24" ht="15" customHeight="1" x14ac:dyDescent="0.25">
      <c r="A106" s="31"/>
      <c r="B106" s="4"/>
      <c r="C106" s="32"/>
      <c r="D106" s="32"/>
      <c r="E106" s="32"/>
      <c r="F106" s="4"/>
      <c r="G106" s="3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35"/>
      <c r="T106" s="35"/>
      <c r="U106" s="35"/>
      <c r="V106" s="5"/>
      <c r="W106" s="5"/>
      <c r="X106" s="5"/>
    </row>
    <row r="107" spans="1:24" ht="15" customHeight="1" x14ac:dyDescent="0.25">
      <c r="A107" s="31"/>
      <c r="B107" s="4"/>
      <c r="C107" s="32"/>
      <c r="D107" s="32"/>
      <c r="E107" s="32"/>
      <c r="F107" s="4"/>
      <c r="G107" s="3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35"/>
      <c r="T107" s="35"/>
      <c r="U107" s="35"/>
      <c r="V107" s="5"/>
      <c r="W107" s="5"/>
      <c r="X107" s="5"/>
    </row>
    <row r="108" spans="1:24" ht="15" customHeight="1" x14ac:dyDescent="0.25">
      <c r="A108" s="31"/>
      <c r="B108" s="4"/>
      <c r="C108" s="32"/>
      <c r="D108" s="32"/>
      <c r="E108" s="32"/>
      <c r="F108" s="4"/>
      <c r="G108" s="3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35"/>
      <c r="T108" s="35"/>
      <c r="U108" s="35"/>
      <c r="V108" s="5"/>
      <c r="W108" s="5"/>
      <c r="X108" s="5"/>
    </row>
    <row r="109" spans="1:24" ht="15" customHeight="1" x14ac:dyDescent="0.25">
      <c r="A109" s="31"/>
      <c r="B109" s="4"/>
      <c r="C109" s="32"/>
      <c r="D109" s="32"/>
      <c r="E109" s="32"/>
      <c r="F109" s="4"/>
      <c r="G109" s="3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35"/>
      <c r="T109" s="35"/>
      <c r="U109" s="35"/>
      <c r="V109" s="5"/>
      <c r="W109" s="5"/>
      <c r="X109" s="5"/>
    </row>
    <row r="110" spans="1:24" ht="15" customHeight="1" x14ac:dyDescent="0.25">
      <c r="A110" s="31"/>
      <c r="B110" s="4"/>
      <c r="C110" s="32"/>
      <c r="D110" s="32"/>
      <c r="E110" s="32"/>
      <c r="F110" s="4"/>
      <c r="G110" s="3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35"/>
      <c r="T110" s="35"/>
      <c r="U110" s="35"/>
      <c r="V110" s="5"/>
      <c r="W110" s="5"/>
      <c r="X110" s="5"/>
    </row>
    <row r="111" spans="1:24" ht="15" customHeight="1" x14ac:dyDescent="0.25">
      <c r="A111" s="31"/>
      <c r="B111" s="4"/>
      <c r="C111" s="32"/>
      <c r="D111" s="32"/>
      <c r="E111" s="32"/>
      <c r="F111" s="4"/>
      <c r="G111" s="3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35"/>
      <c r="T111" s="35"/>
      <c r="U111" s="35"/>
      <c r="V111" s="5"/>
      <c r="W111" s="5"/>
      <c r="X111" s="5"/>
    </row>
    <row r="112" spans="1:24" ht="15" customHeight="1" x14ac:dyDescent="0.25">
      <c r="A112" s="31"/>
      <c r="B112" s="4"/>
      <c r="C112" s="32"/>
      <c r="D112" s="32"/>
      <c r="E112" s="32"/>
      <c r="F112" s="4"/>
      <c r="G112" s="3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35"/>
      <c r="T112" s="35"/>
      <c r="U112" s="35"/>
      <c r="V112" s="5"/>
      <c r="W112" s="5"/>
      <c r="X112" s="5"/>
    </row>
    <row r="113" spans="1:24" ht="15" customHeight="1" x14ac:dyDescent="0.25">
      <c r="A113" s="31"/>
      <c r="B113" s="4"/>
      <c r="C113" s="32"/>
      <c r="D113" s="32"/>
      <c r="E113" s="32"/>
      <c r="F113" s="4"/>
      <c r="G113" s="3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35"/>
      <c r="T113" s="35"/>
      <c r="U113" s="35"/>
      <c r="V113" s="5"/>
      <c r="W113" s="5"/>
      <c r="X113" s="5"/>
    </row>
    <row r="114" spans="1:24" ht="15" customHeight="1" x14ac:dyDescent="0.25">
      <c r="A114" s="31"/>
      <c r="B114" s="4"/>
      <c r="C114" s="32"/>
      <c r="D114" s="32"/>
      <c r="E114" s="32"/>
      <c r="F114" s="4"/>
      <c r="G114" s="3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35"/>
      <c r="T114" s="35"/>
      <c r="U114" s="35"/>
      <c r="V114" s="5"/>
      <c r="W114" s="5"/>
      <c r="X114" s="5"/>
    </row>
    <row r="115" spans="1:24" ht="15" customHeight="1" x14ac:dyDescent="0.25">
      <c r="A115" s="31"/>
      <c r="B115" s="4"/>
      <c r="C115" s="32"/>
      <c r="D115" s="32"/>
      <c r="E115" s="32"/>
      <c r="F115" s="4"/>
      <c r="G115" s="3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35"/>
      <c r="T115" s="35"/>
      <c r="U115" s="35"/>
      <c r="V115" s="5"/>
      <c r="W115" s="5"/>
      <c r="X115" s="5"/>
    </row>
    <row r="116" spans="1:24" ht="15" customHeight="1" x14ac:dyDescent="0.25">
      <c r="A116" s="31"/>
      <c r="B116" s="4"/>
      <c r="C116" s="32"/>
      <c r="D116" s="32"/>
      <c r="E116" s="32"/>
      <c r="F116" s="4"/>
      <c r="G116" s="3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35"/>
      <c r="T116" s="35"/>
      <c r="U116" s="35"/>
      <c r="V116" s="5"/>
      <c r="W116" s="5"/>
      <c r="X116" s="5"/>
    </row>
    <row r="117" spans="1:24" ht="15" customHeight="1" x14ac:dyDescent="0.25">
      <c r="A117" s="31"/>
      <c r="B117" s="4"/>
      <c r="C117" s="32"/>
      <c r="D117" s="32"/>
      <c r="E117" s="32"/>
      <c r="F117" s="4"/>
      <c r="G117" s="3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35"/>
      <c r="T117" s="35"/>
      <c r="U117" s="35"/>
      <c r="V117" s="5"/>
      <c r="W117" s="5"/>
      <c r="X117" s="5"/>
    </row>
    <row r="118" spans="1:24" ht="15" customHeight="1" x14ac:dyDescent="0.25">
      <c r="A118" s="31"/>
      <c r="B118" s="4"/>
      <c r="C118" s="32"/>
      <c r="D118" s="32"/>
      <c r="E118" s="32"/>
      <c r="F118" s="4"/>
      <c r="G118" s="3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35"/>
      <c r="T118" s="35"/>
      <c r="U118" s="35"/>
      <c r="V118" s="5"/>
      <c r="W118" s="5"/>
      <c r="X118" s="5"/>
    </row>
    <row r="119" spans="1:24" ht="15" customHeight="1" x14ac:dyDescent="0.25">
      <c r="A119" s="31"/>
      <c r="B119" s="4"/>
      <c r="C119" s="32"/>
      <c r="D119" s="32"/>
      <c r="E119" s="32"/>
      <c r="F119" s="4"/>
      <c r="G119" s="3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35"/>
      <c r="T119" s="35"/>
      <c r="U119" s="35"/>
      <c r="V119" s="5"/>
      <c r="W119" s="5"/>
      <c r="X119" s="5"/>
    </row>
    <row r="120" spans="1:24" ht="15" customHeight="1" x14ac:dyDescent="0.25">
      <c r="A120" s="31"/>
      <c r="B120" s="4"/>
      <c r="C120" s="32"/>
      <c r="D120" s="32"/>
      <c r="E120" s="32"/>
      <c r="F120" s="4"/>
      <c r="G120" s="3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35"/>
      <c r="T120" s="35"/>
      <c r="U120" s="35"/>
      <c r="V120" s="5"/>
      <c r="W120" s="5"/>
      <c r="X120" s="5"/>
    </row>
    <row r="121" spans="1:24" ht="15" customHeight="1" x14ac:dyDescent="0.25">
      <c r="A121" s="31"/>
      <c r="B121" s="4"/>
      <c r="C121" s="32"/>
      <c r="D121" s="32"/>
      <c r="E121" s="32"/>
      <c r="F121" s="4"/>
      <c r="G121" s="3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35"/>
      <c r="T121" s="35"/>
      <c r="U121" s="35"/>
      <c r="V121" s="5"/>
      <c r="W121" s="5"/>
      <c r="X121" s="5"/>
    </row>
    <row r="122" spans="1:24" ht="15" customHeight="1" x14ac:dyDescent="0.25">
      <c r="A122" s="31"/>
      <c r="B122" s="4"/>
      <c r="C122" s="32"/>
      <c r="D122" s="32"/>
      <c r="E122" s="32"/>
      <c r="F122" s="4"/>
      <c r="G122" s="3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35"/>
      <c r="T122" s="35"/>
      <c r="U122" s="35"/>
      <c r="V122" s="5"/>
      <c r="W122" s="5"/>
      <c r="X122" s="5"/>
    </row>
    <row r="123" spans="1:24" ht="15" customHeight="1" x14ac:dyDescent="0.25">
      <c r="A123" s="31"/>
      <c r="B123" s="4"/>
      <c r="C123" s="32"/>
      <c r="D123" s="32"/>
      <c r="E123" s="32"/>
      <c r="F123" s="4"/>
      <c r="G123" s="3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35"/>
      <c r="T123" s="35"/>
      <c r="U123" s="35"/>
      <c r="V123" s="5"/>
      <c r="W123" s="5"/>
      <c r="X123" s="5"/>
    </row>
    <row r="124" spans="1:24" ht="15" customHeight="1" x14ac:dyDescent="0.25">
      <c r="A124" s="31"/>
      <c r="B124" s="4"/>
      <c r="C124" s="32"/>
      <c r="D124" s="32"/>
      <c r="E124" s="32"/>
      <c r="F124" s="4"/>
      <c r="G124" s="3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35"/>
      <c r="T124" s="35"/>
      <c r="U124" s="35"/>
      <c r="V124" s="5"/>
      <c r="W124" s="5"/>
      <c r="X124" s="5"/>
    </row>
    <row r="125" spans="1:24" ht="15" customHeight="1" x14ac:dyDescent="0.25">
      <c r="A125" s="31"/>
      <c r="B125" s="4"/>
      <c r="C125" s="32"/>
      <c r="D125" s="32"/>
      <c r="E125" s="32"/>
      <c r="F125" s="4"/>
      <c r="G125" s="3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35"/>
      <c r="T125" s="35"/>
      <c r="U125" s="35"/>
      <c r="V125" s="5"/>
      <c r="W125" s="5"/>
      <c r="X125" s="5"/>
    </row>
    <row r="126" spans="1:24" ht="15" customHeight="1" x14ac:dyDescent="0.25">
      <c r="A126" s="31"/>
      <c r="B126" s="4"/>
      <c r="C126" s="32"/>
      <c r="D126" s="32"/>
      <c r="E126" s="32"/>
      <c r="F126" s="4"/>
      <c r="G126" s="3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35"/>
      <c r="T126" s="35"/>
      <c r="U126" s="35"/>
      <c r="V126" s="5"/>
      <c r="W126" s="5"/>
      <c r="X126" s="5"/>
    </row>
    <row r="127" spans="1:24" ht="15" customHeight="1" x14ac:dyDescent="0.25">
      <c r="A127" s="31"/>
      <c r="B127" s="4"/>
      <c r="C127" s="32"/>
      <c r="D127" s="32"/>
      <c r="E127" s="32"/>
      <c r="F127" s="4"/>
      <c r="G127" s="3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35"/>
      <c r="T127" s="35"/>
      <c r="U127" s="35"/>
      <c r="V127" s="5"/>
      <c r="W127" s="5"/>
      <c r="X127" s="5"/>
    </row>
    <row r="128" spans="1:24" ht="15" customHeight="1" x14ac:dyDescent="0.25">
      <c r="A128" s="31"/>
      <c r="B128" s="4"/>
      <c r="C128" s="32"/>
      <c r="D128" s="32"/>
      <c r="E128" s="32"/>
      <c r="F128" s="4"/>
      <c r="G128" s="3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35"/>
      <c r="T128" s="35"/>
      <c r="U128" s="35"/>
      <c r="V128" s="5"/>
      <c r="W128" s="5"/>
      <c r="X128" s="5"/>
    </row>
    <row r="129" spans="1:24" ht="15" customHeight="1" x14ac:dyDescent="0.25">
      <c r="A129" s="31"/>
      <c r="B129" s="4"/>
      <c r="C129" s="32"/>
      <c r="D129" s="32"/>
      <c r="E129" s="32"/>
      <c r="F129" s="4"/>
      <c r="G129" s="3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35"/>
      <c r="T129" s="35"/>
      <c r="U129" s="35"/>
      <c r="V129" s="5"/>
      <c r="W129" s="5"/>
      <c r="X129" s="5"/>
    </row>
    <row r="130" spans="1:24" ht="15" customHeight="1" x14ac:dyDescent="0.25">
      <c r="A130" s="35"/>
      <c r="B130" s="35"/>
      <c r="C130" s="35"/>
      <c r="D130" s="35"/>
      <c r="E130" s="35"/>
      <c r="F130" s="35"/>
      <c r="G130" s="35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35"/>
      <c r="T130" s="35"/>
      <c r="U130" s="35"/>
      <c r="V130" s="5"/>
      <c r="W130" s="5"/>
      <c r="X130" s="5"/>
    </row>
    <row r="131" spans="1:24" ht="15.7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5"/>
      <c r="W131" s="5"/>
      <c r="X131" s="5"/>
    </row>
    <row r="132" spans="1:24" ht="15.7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5"/>
      <c r="W132" s="5"/>
      <c r="X132" s="5"/>
    </row>
    <row r="133" spans="1:24" ht="15.7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5"/>
      <c r="W133" s="5"/>
      <c r="X133" s="5"/>
    </row>
    <row r="134" spans="1:24" ht="15.7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5"/>
      <c r="W134" s="5"/>
      <c r="X134" s="5"/>
    </row>
    <row r="135" spans="1:24" ht="15.7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5"/>
      <c r="W135" s="5"/>
      <c r="X135" s="5"/>
    </row>
    <row r="136" spans="1:24" ht="15.7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5"/>
      <c r="W136" s="5"/>
      <c r="X136" s="5"/>
    </row>
    <row r="137" spans="1:24" ht="15.7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5"/>
      <c r="W137" s="5"/>
      <c r="X137" s="5"/>
    </row>
    <row r="138" spans="1:24" ht="15.7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5"/>
      <c r="W138" s="5"/>
      <c r="X138" s="5"/>
    </row>
    <row r="139" spans="1:24" ht="15.7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5"/>
      <c r="W139" s="5"/>
      <c r="X139" s="5"/>
    </row>
    <row r="140" spans="1:24" ht="15.7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5"/>
      <c r="W140" s="5"/>
      <c r="X140" s="5"/>
    </row>
    <row r="141" spans="1:24" ht="15.7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5"/>
      <c r="W141" s="5"/>
      <c r="X141" s="5"/>
    </row>
    <row r="142" spans="1:24" ht="15.7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5"/>
      <c r="W142" s="5"/>
      <c r="X142" s="5"/>
    </row>
    <row r="143" spans="1:24" ht="15.7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5"/>
      <c r="W143" s="5"/>
      <c r="X143" s="5"/>
    </row>
    <row r="144" spans="1:24" ht="15.7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5"/>
      <c r="W144" s="5"/>
      <c r="X144" s="5"/>
    </row>
    <row r="145" spans="1:24" ht="15.7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5"/>
      <c r="W145" s="5"/>
      <c r="X145" s="5"/>
    </row>
    <row r="146" spans="1:24" ht="15.7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5"/>
      <c r="W146" s="5"/>
      <c r="X146" s="5"/>
    </row>
    <row r="147" spans="1:24" ht="15.7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5"/>
      <c r="W147" s="5"/>
      <c r="X147" s="5"/>
    </row>
    <row r="148" spans="1:24" ht="15.7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5"/>
      <c r="W148" s="5"/>
      <c r="X148" s="5"/>
    </row>
    <row r="149" spans="1:24" ht="15.7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5"/>
      <c r="W149" s="5"/>
      <c r="X149" s="5"/>
    </row>
    <row r="150" spans="1:24" ht="15.7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5"/>
      <c r="W150" s="5"/>
      <c r="X150" s="5"/>
    </row>
    <row r="151" spans="1:24" ht="15.7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5"/>
      <c r="W151" s="5"/>
      <c r="X151" s="5"/>
    </row>
    <row r="152" spans="1:24" ht="15.7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5"/>
      <c r="W152" s="5"/>
      <c r="X152" s="5"/>
    </row>
    <row r="153" spans="1:24" ht="15.7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5"/>
      <c r="W153" s="5"/>
      <c r="X153" s="5"/>
    </row>
    <row r="154" spans="1:24" ht="15.7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5"/>
      <c r="W154" s="5"/>
      <c r="X154" s="5"/>
    </row>
    <row r="155" spans="1:24" ht="15.7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5"/>
      <c r="W155" s="5"/>
      <c r="X155" s="5"/>
    </row>
    <row r="156" spans="1:24" ht="15.7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5"/>
      <c r="W156" s="5"/>
      <c r="X156" s="5"/>
    </row>
    <row r="157" spans="1:24" ht="15.7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5"/>
      <c r="W157" s="5"/>
      <c r="X157" s="5"/>
    </row>
    <row r="158" spans="1:24" ht="15.7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5"/>
      <c r="W158" s="5"/>
      <c r="X158" s="5"/>
    </row>
    <row r="159" spans="1:24" ht="15.7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5"/>
      <c r="W159" s="5"/>
      <c r="X159" s="5"/>
    </row>
    <row r="160" spans="1:24" ht="15.7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5"/>
      <c r="W160" s="5"/>
      <c r="X160" s="5"/>
    </row>
    <row r="161" spans="1:24" ht="15.7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5"/>
      <c r="W161" s="5"/>
      <c r="X161" s="5"/>
    </row>
    <row r="162" spans="1:24" ht="15.7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5"/>
      <c r="W162" s="5"/>
      <c r="X162" s="5"/>
    </row>
    <row r="163" spans="1:24" ht="15.7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5"/>
      <c r="W163" s="5"/>
      <c r="X163" s="5"/>
    </row>
    <row r="164" spans="1:24" ht="15.7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5"/>
      <c r="W164" s="5"/>
      <c r="X164" s="5"/>
    </row>
    <row r="165" spans="1:24" ht="15.7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5"/>
      <c r="W165" s="5"/>
      <c r="X165" s="5"/>
    </row>
    <row r="166" spans="1:24" ht="15.7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5"/>
      <c r="W166" s="5"/>
      <c r="X166" s="5"/>
    </row>
    <row r="167" spans="1:24" ht="15.7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5"/>
      <c r="W167" s="5"/>
      <c r="X167" s="5"/>
    </row>
    <row r="168" spans="1:24" ht="15.7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5"/>
      <c r="W168" s="5"/>
      <c r="X168" s="5"/>
    </row>
    <row r="169" spans="1:24" ht="15.7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5"/>
      <c r="W169" s="5"/>
      <c r="X169" s="5"/>
    </row>
    <row r="170" spans="1:24" ht="15.7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5"/>
      <c r="W170" s="5"/>
      <c r="X170" s="5"/>
    </row>
    <row r="171" spans="1:24" ht="15.7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5"/>
      <c r="W171" s="5"/>
      <c r="X171" s="5"/>
    </row>
    <row r="172" spans="1:24" ht="15.7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5"/>
      <c r="W172" s="5"/>
      <c r="X172" s="5"/>
    </row>
    <row r="173" spans="1:24" ht="15.7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5"/>
      <c r="W173" s="5"/>
      <c r="X173" s="5"/>
    </row>
    <row r="174" spans="1:24" ht="15.7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5"/>
      <c r="W174" s="5"/>
      <c r="X174" s="5"/>
    </row>
    <row r="175" spans="1:24" ht="15.7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5"/>
      <c r="W175" s="5"/>
      <c r="X175" s="5"/>
    </row>
    <row r="176" spans="1:24" ht="15.7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5"/>
      <c r="W176" s="5"/>
      <c r="X176" s="5"/>
    </row>
    <row r="177" spans="1:24" ht="15.7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5"/>
      <c r="W177" s="5"/>
      <c r="X177" s="5"/>
    </row>
    <row r="178" spans="1:24" ht="15.7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5"/>
      <c r="W178" s="5"/>
      <c r="X178" s="5"/>
    </row>
    <row r="179" spans="1:24" ht="15.7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5"/>
      <c r="W179" s="5"/>
      <c r="X179" s="5"/>
    </row>
    <row r="180" spans="1:24" ht="15.7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5"/>
      <c r="W180" s="5"/>
      <c r="X180" s="5"/>
    </row>
    <row r="181" spans="1:24" ht="15.7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5"/>
      <c r="W181" s="5"/>
      <c r="X181" s="5"/>
    </row>
    <row r="182" spans="1:24" ht="15.7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5"/>
      <c r="W182" s="5"/>
      <c r="X182" s="5"/>
    </row>
    <row r="183" spans="1:24" ht="15.7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5"/>
      <c r="W183" s="5"/>
      <c r="X183" s="5"/>
    </row>
    <row r="184" spans="1:24" ht="15.7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5"/>
      <c r="W184" s="5"/>
      <c r="X184" s="5"/>
    </row>
    <row r="185" spans="1:24" ht="15.7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5"/>
      <c r="W185" s="5"/>
      <c r="X185" s="5"/>
    </row>
    <row r="186" spans="1:24" ht="15.7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5"/>
      <c r="W186" s="5"/>
      <c r="X186" s="5"/>
    </row>
    <row r="187" spans="1:24" ht="15.7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5"/>
      <c r="W187" s="5"/>
      <c r="X187" s="5"/>
    </row>
    <row r="188" spans="1:24" ht="15.7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5"/>
      <c r="W188" s="5"/>
      <c r="X188" s="5"/>
    </row>
    <row r="189" spans="1:24" ht="15.7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5"/>
      <c r="W189" s="5"/>
      <c r="X189" s="5"/>
    </row>
    <row r="190" spans="1:24" ht="15.7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5"/>
      <c r="W190" s="5"/>
      <c r="X190" s="5"/>
    </row>
    <row r="191" spans="1:24" ht="15.7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5"/>
      <c r="W191" s="5"/>
      <c r="X191" s="5"/>
    </row>
    <row r="192" spans="1:24" ht="15.7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5"/>
      <c r="W192" s="5"/>
      <c r="X192" s="5"/>
    </row>
    <row r="193" spans="1:24" ht="15.7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5"/>
      <c r="W193" s="5"/>
      <c r="X193" s="5"/>
    </row>
    <row r="194" spans="1:24" ht="15.7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5"/>
      <c r="W194" s="5"/>
      <c r="X194" s="5"/>
    </row>
    <row r="195" spans="1:24" ht="15.7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5"/>
      <c r="W195" s="5"/>
      <c r="X195" s="5"/>
    </row>
    <row r="196" spans="1:24" ht="15.7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5"/>
      <c r="W196" s="5"/>
      <c r="X196" s="5"/>
    </row>
    <row r="197" spans="1:24" ht="15.7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5"/>
      <c r="W197" s="5"/>
      <c r="X197" s="5"/>
    </row>
    <row r="198" spans="1:24" ht="15.7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5"/>
      <c r="W198" s="5"/>
      <c r="X198" s="5"/>
    </row>
    <row r="199" spans="1:24" ht="15.7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5"/>
      <c r="W199" s="5"/>
      <c r="X199" s="5"/>
    </row>
    <row r="200" spans="1:24" ht="15.7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5"/>
      <c r="W200" s="5"/>
      <c r="X200" s="5"/>
    </row>
    <row r="201" spans="1:24" ht="15.7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5"/>
      <c r="W201" s="5"/>
      <c r="X201" s="5"/>
    </row>
    <row r="202" spans="1:24" ht="15.7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5"/>
      <c r="W202" s="5"/>
      <c r="X202" s="5"/>
    </row>
    <row r="203" spans="1:24" ht="15.7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5"/>
      <c r="W203" s="5"/>
      <c r="X203" s="5"/>
    </row>
    <row r="204" spans="1:24" ht="15.7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5"/>
      <c r="W204" s="5"/>
      <c r="X204" s="5"/>
    </row>
    <row r="205" spans="1:24" ht="15.7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5"/>
      <c r="W205" s="5"/>
      <c r="X205" s="5"/>
    </row>
    <row r="206" spans="1:24" ht="15.7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5"/>
      <c r="W206" s="5"/>
      <c r="X206" s="5"/>
    </row>
    <row r="207" spans="1:24" ht="15.7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5"/>
      <c r="W207" s="5"/>
      <c r="X207" s="5"/>
    </row>
    <row r="208" spans="1:24" ht="15.7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5"/>
      <c r="W208" s="5"/>
      <c r="X208" s="5"/>
    </row>
    <row r="209" spans="1:24" ht="15.7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5"/>
      <c r="W209" s="5"/>
      <c r="X209" s="5"/>
    </row>
    <row r="210" spans="1:24" ht="15.7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5"/>
      <c r="W210" s="5"/>
      <c r="X210" s="5"/>
    </row>
    <row r="211" spans="1:24" ht="15.7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5"/>
      <c r="W211" s="5"/>
      <c r="X211" s="5"/>
    </row>
    <row r="212" spans="1:24" ht="15.7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5"/>
      <c r="W212" s="5"/>
      <c r="X212" s="5"/>
    </row>
    <row r="213" spans="1:24" ht="15.7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5"/>
      <c r="W213" s="5"/>
      <c r="X213" s="5"/>
    </row>
    <row r="214" spans="1:24" ht="15.7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5"/>
      <c r="W214" s="5"/>
      <c r="X214" s="5"/>
    </row>
    <row r="215" spans="1:24" ht="15.7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5"/>
      <c r="W215" s="5"/>
      <c r="X215" s="5"/>
    </row>
    <row r="216" spans="1:24" ht="15.7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5"/>
      <c r="W216" s="5"/>
      <c r="X216" s="5"/>
    </row>
    <row r="217" spans="1:24" ht="15.7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5"/>
      <c r="W217" s="5"/>
      <c r="X217" s="5"/>
    </row>
    <row r="218" spans="1:24" ht="15.7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5"/>
      <c r="W218" s="5"/>
      <c r="X218" s="5"/>
    </row>
    <row r="219" spans="1:24" ht="15.7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5"/>
      <c r="W219" s="5"/>
      <c r="X219" s="5"/>
    </row>
    <row r="220" spans="1:24" ht="15.7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5"/>
      <c r="W220" s="5"/>
      <c r="X220" s="5"/>
    </row>
    <row r="221" spans="1:24" ht="15.7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5"/>
      <c r="W221" s="5"/>
      <c r="X221" s="5"/>
    </row>
    <row r="222" spans="1:24" ht="15.7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5"/>
      <c r="W222" s="5"/>
      <c r="X222" s="5"/>
    </row>
    <row r="223" spans="1:24" ht="15.7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5"/>
      <c r="W223" s="5"/>
      <c r="X223" s="5"/>
    </row>
    <row r="224" spans="1:24" ht="15.7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5"/>
      <c r="W224" s="5"/>
      <c r="X224" s="5"/>
    </row>
    <row r="225" spans="1:24" ht="15.7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5"/>
      <c r="W225" s="5"/>
      <c r="X225" s="5"/>
    </row>
    <row r="226" spans="1:24" ht="15.7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5"/>
      <c r="W226" s="5"/>
      <c r="X226" s="5"/>
    </row>
    <row r="227" spans="1:24" ht="15.7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5"/>
      <c r="W227" s="5"/>
      <c r="X227" s="5"/>
    </row>
    <row r="228" spans="1:24" ht="15.7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5"/>
      <c r="W228" s="5"/>
      <c r="X228" s="5"/>
    </row>
    <row r="229" spans="1:24" ht="15.7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5"/>
      <c r="W229" s="5"/>
      <c r="X229" s="5"/>
    </row>
    <row r="230" spans="1:24" ht="15.7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5"/>
      <c r="W230" s="5"/>
      <c r="X230" s="5"/>
    </row>
    <row r="231" spans="1:24" ht="15.7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5"/>
      <c r="W231" s="5"/>
      <c r="X231" s="5"/>
    </row>
    <row r="232" spans="1:24" ht="15.7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5"/>
      <c r="W232" s="5"/>
      <c r="X232" s="5"/>
    </row>
    <row r="233" spans="1:24" ht="15.7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5"/>
      <c r="W233" s="5"/>
      <c r="X233" s="5"/>
    </row>
    <row r="234" spans="1:24" ht="15.7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5"/>
      <c r="W234" s="5"/>
      <c r="X234" s="5"/>
    </row>
    <row r="235" spans="1:24" ht="15.7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5"/>
      <c r="W235" s="5"/>
      <c r="X235" s="5"/>
    </row>
    <row r="236" spans="1:24" ht="15.7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5"/>
      <c r="W236" s="5"/>
      <c r="X236" s="5"/>
    </row>
    <row r="237" spans="1:24" ht="15.7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5"/>
      <c r="W237" s="5"/>
      <c r="X237" s="5"/>
    </row>
    <row r="238" spans="1:24" ht="15.7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5"/>
      <c r="W238" s="5"/>
      <c r="X238" s="5"/>
    </row>
    <row r="239" spans="1:24" ht="15.7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5"/>
      <c r="W239" s="5"/>
      <c r="X239" s="5"/>
    </row>
    <row r="240" spans="1:24" ht="15.7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5"/>
      <c r="W240" s="5"/>
      <c r="X240" s="5"/>
    </row>
    <row r="241" spans="1:24" ht="15.7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5"/>
      <c r="W241" s="5"/>
      <c r="X241" s="5"/>
    </row>
    <row r="242" spans="1:24" ht="15.7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5"/>
      <c r="W242" s="5"/>
      <c r="X242" s="5"/>
    </row>
    <row r="243" spans="1:24" ht="15.7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5"/>
      <c r="W243" s="5"/>
      <c r="X243" s="5"/>
    </row>
    <row r="244" spans="1:24" ht="15.7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5"/>
      <c r="W244" s="5"/>
      <c r="X244" s="5"/>
    </row>
    <row r="245" spans="1:24" ht="15.7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5"/>
      <c r="W245" s="5"/>
      <c r="X245" s="5"/>
    </row>
    <row r="246" spans="1:24" ht="15.7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5"/>
      <c r="W246" s="5"/>
      <c r="X246" s="5"/>
    </row>
    <row r="247" spans="1:24" ht="15.7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5"/>
      <c r="W247" s="5"/>
      <c r="X247" s="5"/>
    </row>
    <row r="248" spans="1:24" ht="15.7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5"/>
      <c r="W248" s="5"/>
      <c r="X248" s="5"/>
    </row>
    <row r="249" spans="1:24" ht="15.7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15.7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mergeCells count="23">
    <mergeCell ref="A1:I1"/>
    <mergeCell ref="A2:I2"/>
    <mergeCell ref="A3:I3"/>
    <mergeCell ref="A4:I4"/>
    <mergeCell ref="A5:I5"/>
    <mergeCell ref="C16:I16"/>
    <mergeCell ref="C22:D22"/>
    <mergeCell ref="B38:F38"/>
    <mergeCell ref="G38:I38"/>
    <mergeCell ref="B39:F39"/>
    <mergeCell ref="G39:I39"/>
    <mergeCell ref="G40:I40"/>
    <mergeCell ref="B49:I49"/>
    <mergeCell ref="C23:D23"/>
    <mergeCell ref="C24:D24"/>
    <mergeCell ref="C28:D28"/>
    <mergeCell ref="C29:D29"/>
    <mergeCell ref="C30:D30"/>
    <mergeCell ref="B37:F37"/>
    <mergeCell ref="G37:I37"/>
    <mergeCell ref="A43:J43"/>
    <mergeCell ref="A44:J44"/>
    <mergeCell ref="A45:J45"/>
  </mergeCells>
  <printOptions horizontalCentered="1" verticalCentered="1"/>
  <pageMargins left="0.19685039370078741" right="0.59055118110236227" top="0.59055118110236227" bottom="0.55118110236220474" header="0" footer="0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7030A0"/>
  </sheetPr>
  <dimension ref="A1:R525"/>
  <sheetViews>
    <sheetView showGridLines="0" view="pageBreakPreview" topLeftCell="A10" zoomScale="85" zoomScaleNormal="85" zoomScaleSheetLayoutView="85" zoomScalePageLayoutView="85" workbookViewId="0">
      <selection sqref="A1:K1"/>
    </sheetView>
  </sheetViews>
  <sheetFormatPr baseColWidth="10" defaultColWidth="14.42578125" defaultRowHeight="15" customHeight="1" x14ac:dyDescent="0.25"/>
  <cols>
    <col min="1" max="1" width="6.85546875" style="410" customWidth="1"/>
    <col min="2" max="2" width="13.28515625" style="173" bestFit="1" customWidth="1"/>
    <col min="3" max="3" width="105.5703125" customWidth="1"/>
    <col min="4" max="4" width="22.140625" bestFit="1" customWidth="1"/>
    <col min="5" max="5" width="24.7109375" style="84" bestFit="1" customWidth="1"/>
    <col min="6" max="6" width="5.85546875" customWidth="1"/>
    <col min="7" max="7" width="24.7109375" style="84" bestFit="1" customWidth="1"/>
    <col min="8" max="8" width="6" customWidth="1"/>
    <col min="9" max="9" width="24.7109375" bestFit="1" customWidth="1"/>
    <col min="10" max="10" width="4.5703125" customWidth="1"/>
    <col min="11" max="11" width="28.42578125" customWidth="1"/>
    <col min="12" max="12" width="28" customWidth="1"/>
    <col min="13" max="13" width="22.7109375" style="128" bestFit="1" customWidth="1"/>
    <col min="14" max="14" width="30.7109375" customWidth="1"/>
    <col min="15" max="15" width="18.7109375" bestFit="1" customWidth="1"/>
    <col min="16" max="16" width="17.85546875" bestFit="1" customWidth="1"/>
    <col min="17" max="17" width="22" customWidth="1"/>
    <col min="18" max="18" width="19.5703125" bestFit="1" customWidth="1"/>
  </cols>
  <sheetData>
    <row r="1" spans="1:18" ht="15.75" customHeight="1" x14ac:dyDescent="0.25">
      <c r="A1" s="468" t="s">
        <v>1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39"/>
      <c r="M1" s="147"/>
      <c r="N1" s="39"/>
      <c r="O1" s="38"/>
    </row>
    <row r="2" spans="1:18" ht="15.75" customHeight="1" x14ac:dyDescent="0.25">
      <c r="A2" s="468" t="s">
        <v>187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39"/>
      <c r="M2" s="147"/>
      <c r="N2" s="39"/>
      <c r="O2" s="38"/>
    </row>
    <row r="3" spans="1:18" ht="15.75" customHeight="1" x14ac:dyDescent="0.25">
      <c r="A3" s="468" t="s">
        <v>1244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39"/>
      <c r="M3" s="147"/>
      <c r="N3" s="39"/>
      <c r="O3" s="38"/>
    </row>
    <row r="4" spans="1:18" ht="15.75" customHeight="1" x14ac:dyDescent="0.25">
      <c r="A4" s="469" t="s">
        <v>188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39"/>
      <c r="M4" s="147"/>
      <c r="N4" s="39"/>
      <c r="O4" s="38"/>
    </row>
    <row r="5" spans="1:18" ht="15.75" customHeight="1" x14ac:dyDescent="0.25">
      <c r="A5" s="401"/>
      <c r="B5" s="381"/>
      <c r="C5" s="156"/>
      <c r="D5" s="156"/>
      <c r="E5" s="156"/>
      <c r="F5" s="156"/>
      <c r="G5" s="156"/>
      <c r="H5" s="156"/>
      <c r="I5" s="156"/>
      <c r="J5" s="156"/>
      <c r="K5" s="156"/>
      <c r="L5" s="39"/>
      <c r="M5" s="147"/>
      <c r="N5" s="39"/>
      <c r="O5" s="38"/>
    </row>
    <row r="6" spans="1:18" ht="15.75" customHeight="1" x14ac:dyDescent="0.25">
      <c r="A6" s="392"/>
      <c r="B6" s="382"/>
      <c r="C6" s="38"/>
      <c r="D6" s="38"/>
      <c r="E6" s="75"/>
      <c r="F6" s="38"/>
      <c r="G6" s="75"/>
      <c r="H6" s="38"/>
      <c r="I6" s="38"/>
      <c r="J6" s="38"/>
      <c r="K6" s="351"/>
      <c r="L6" s="37"/>
      <c r="M6" s="148"/>
      <c r="N6" s="37"/>
      <c r="O6" s="38"/>
    </row>
    <row r="7" spans="1:18" ht="15.75" customHeight="1" x14ac:dyDescent="0.25">
      <c r="A7" s="456" t="s">
        <v>189</v>
      </c>
      <c r="B7" s="467"/>
      <c r="C7" s="38"/>
      <c r="D7" s="38"/>
      <c r="E7" s="75"/>
      <c r="F7" s="38"/>
      <c r="G7" s="75"/>
      <c r="H7" s="38"/>
      <c r="I7" s="38"/>
      <c r="J7" s="38"/>
      <c r="K7" s="74"/>
      <c r="L7" s="37"/>
      <c r="M7" s="148"/>
      <c r="N7" s="37"/>
      <c r="O7" s="38"/>
    </row>
    <row r="8" spans="1:18" ht="15.75" customHeight="1" x14ac:dyDescent="0.25">
      <c r="A8" s="402"/>
      <c r="B8" s="383"/>
      <c r="C8" s="38"/>
      <c r="D8" s="38"/>
      <c r="E8" s="75"/>
      <c r="F8" s="38"/>
      <c r="G8" s="75"/>
      <c r="H8" s="38"/>
      <c r="I8" s="38"/>
      <c r="J8" s="38"/>
      <c r="K8" s="74"/>
      <c r="L8" s="37"/>
      <c r="M8" s="148"/>
      <c r="N8" s="37"/>
      <c r="O8" s="38"/>
    </row>
    <row r="9" spans="1:18" s="93" customFormat="1" ht="27" customHeight="1" x14ac:dyDescent="0.3">
      <c r="A9" s="403">
        <v>1</v>
      </c>
      <c r="B9" s="384"/>
      <c r="C9" s="86" t="s">
        <v>8</v>
      </c>
      <c r="D9" s="92"/>
      <c r="E9" s="94"/>
      <c r="F9" s="92"/>
      <c r="G9" s="94"/>
      <c r="H9" s="92"/>
      <c r="I9" s="92"/>
      <c r="J9" s="92"/>
      <c r="K9" s="352"/>
      <c r="L9" s="95"/>
      <c r="M9" s="149"/>
      <c r="N9" s="95"/>
      <c r="O9" s="92"/>
      <c r="R9" s="144"/>
    </row>
    <row r="10" spans="1:18" ht="15.75" customHeight="1" x14ac:dyDescent="0.25">
      <c r="A10" s="392"/>
      <c r="B10" s="132"/>
      <c r="C10" s="69"/>
      <c r="D10" s="38"/>
      <c r="E10" s="75"/>
      <c r="F10" s="38"/>
      <c r="G10" s="75"/>
      <c r="H10" s="38"/>
      <c r="I10" s="38"/>
      <c r="J10" s="38"/>
      <c r="K10" s="74"/>
      <c r="L10" s="37"/>
      <c r="M10" s="148"/>
      <c r="N10" s="37"/>
      <c r="O10" s="38"/>
      <c r="R10" s="141"/>
    </row>
    <row r="11" spans="1:18" ht="15.75" customHeight="1" thickBot="1" x14ac:dyDescent="0.3">
      <c r="A11" s="392">
        <v>11</v>
      </c>
      <c r="B11" s="132">
        <v>11</v>
      </c>
      <c r="C11" s="42" t="s">
        <v>190</v>
      </c>
      <c r="D11" s="43"/>
      <c r="E11" s="76"/>
      <c r="F11" s="43"/>
      <c r="G11" s="76"/>
      <c r="H11" s="43"/>
      <c r="I11" s="85">
        <f>+G13+G17</f>
        <v>14888679.359999999</v>
      </c>
      <c r="J11" s="43"/>
      <c r="K11" s="109"/>
      <c r="L11" s="39"/>
      <c r="M11" s="147"/>
      <c r="N11" s="39"/>
      <c r="O11" s="38"/>
      <c r="R11" s="141"/>
    </row>
    <row r="12" spans="1:18" ht="15.75" customHeight="1" thickTop="1" x14ac:dyDescent="0.25">
      <c r="A12" s="392"/>
      <c r="B12" s="132"/>
      <c r="C12" s="42"/>
      <c r="D12" s="43"/>
      <c r="E12" s="76"/>
      <c r="F12" s="43"/>
      <c r="G12" s="76"/>
      <c r="H12" s="43"/>
      <c r="I12" s="76"/>
      <c r="J12" s="43"/>
      <c r="K12" s="109"/>
      <c r="L12" s="39"/>
      <c r="M12" s="147"/>
      <c r="N12" s="39"/>
      <c r="O12" s="38"/>
      <c r="R12" s="141"/>
    </row>
    <row r="13" spans="1:18" ht="15.75" customHeight="1" x14ac:dyDescent="0.25">
      <c r="A13" s="392"/>
      <c r="B13" s="132">
        <v>1105</v>
      </c>
      <c r="C13" s="42" t="s">
        <v>47</v>
      </c>
      <c r="D13" s="43"/>
      <c r="E13" s="76"/>
      <c r="F13" s="43"/>
      <c r="G13" s="76">
        <f>SUM(E14:E15)</f>
        <v>1346000</v>
      </c>
      <c r="H13" s="43"/>
      <c r="I13" s="76"/>
      <c r="J13" s="43"/>
      <c r="K13" s="72"/>
      <c r="L13" s="39"/>
      <c r="M13" s="147"/>
      <c r="N13" s="39"/>
      <c r="O13" s="42"/>
      <c r="R13" s="141"/>
    </row>
    <row r="14" spans="1:18" ht="15.75" customHeight="1" x14ac:dyDescent="0.25">
      <c r="A14" s="392"/>
      <c r="B14" s="382"/>
      <c r="C14" s="38" t="s">
        <v>191</v>
      </c>
      <c r="D14" s="44"/>
      <c r="E14" s="70">
        <f>+'BLCE JUL-26'!F13</f>
        <v>1346000</v>
      </c>
      <c r="F14" s="44"/>
      <c r="G14" s="70"/>
      <c r="H14" s="44"/>
      <c r="I14" s="44"/>
      <c r="J14" s="44"/>
      <c r="K14" s="72"/>
      <c r="L14" s="39"/>
      <c r="M14" s="147"/>
      <c r="N14" s="39"/>
      <c r="O14" s="38"/>
      <c r="R14" s="141"/>
    </row>
    <row r="15" spans="1:18" ht="15.75" customHeight="1" x14ac:dyDescent="0.25">
      <c r="A15" s="392"/>
      <c r="B15" s="382"/>
      <c r="C15" s="38" t="s">
        <v>192</v>
      </c>
      <c r="D15" s="44"/>
      <c r="E15" s="70">
        <v>0</v>
      </c>
      <c r="F15" s="44"/>
      <c r="G15" s="70"/>
      <c r="H15" s="44"/>
      <c r="I15" s="44"/>
      <c r="J15" s="44"/>
      <c r="K15" s="74"/>
      <c r="L15" s="37"/>
      <c r="M15" s="148"/>
      <c r="N15" s="37"/>
      <c r="O15" s="38"/>
    </row>
    <row r="16" spans="1:18" ht="15.75" customHeight="1" x14ac:dyDescent="0.25">
      <c r="A16" s="392"/>
      <c r="B16" s="382"/>
      <c r="C16" s="38"/>
      <c r="D16" s="44"/>
      <c r="E16" s="70"/>
      <c r="F16" s="44"/>
      <c r="G16" s="70"/>
      <c r="H16" s="44"/>
      <c r="I16" s="44"/>
      <c r="J16" s="44"/>
      <c r="L16" s="37"/>
      <c r="M16" s="148"/>
      <c r="N16" s="37"/>
      <c r="O16" s="38"/>
    </row>
    <row r="17" spans="1:15" ht="15.75" customHeight="1" x14ac:dyDescent="0.25">
      <c r="A17" s="404"/>
      <c r="B17" s="132">
        <v>1110</v>
      </c>
      <c r="C17" s="42" t="s">
        <v>193</v>
      </c>
      <c r="D17" s="43"/>
      <c r="E17" s="76"/>
      <c r="F17" s="43"/>
      <c r="G17" s="76">
        <f>SUM(E18:E22)</f>
        <v>13542679.359999999</v>
      </c>
      <c r="H17" s="43"/>
      <c r="I17" s="43"/>
      <c r="J17" s="43"/>
      <c r="L17" s="39">
        <f>+'BLCE JUL-26'!F15</f>
        <v>13542679.359999999</v>
      </c>
      <c r="M17" s="147"/>
      <c r="N17" s="39"/>
      <c r="O17" s="42"/>
    </row>
    <row r="18" spans="1:15" s="124" customFormat="1" ht="15.75" x14ac:dyDescent="0.25">
      <c r="A18" s="404"/>
      <c r="B18" s="382"/>
      <c r="C18" s="38" t="s">
        <v>194</v>
      </c>
      <c r="D18" s="44"/>
      <c r="E18" s="70">
        <v>0</v>
      </c>
      <c r="F18" s="44"/>
      <c r="G18" s="70"/>
      <c r="H18" s="44"/>
      <c r="I18" s="44"/>
      <c r="J18" s="44"/>
      <c r="K18"/>
      <c r="L18" s="122"/>
      <c r="M18" s="150"/>
      <c r="N18" s="122"/>
      <c r="O18" s="123"/>
    </row>
    <row r="19" spans="1:15" s="124" customFormat="1" ht="15.75" x14ac:dyDescent="0.25">
      <c r="A19" s="404"/>
      <c r="B19" s="382"/>
      <c r="C19" s="38" t="s">
        <v>195</v>
      </c>
      <c r="D19" s="44"/>
      <c r="E19" s="70">
        <v>0</v>
      </c>
      <c r="F19" s="44"/>
      <c r="G19" s="70"/>
      <c r="H19" s="44"/>
      <c r="I19" s="44"/>
      <c r="J19" s="44"/>
      <c r="K19" s="37"/>
      <c r="L19" s="122"/>
      <c r="O19" s="123"/>
    </row>
    <row r="20" spans="1:15" s="124" customFormat="1" ht="15.75" customHeight="1" x14ac:dyDescent="0.25">
      <c r="A20" s="404"/>
      <c r="B20" s="382"/>
      <c r="C20" s="38" t="s">
        <v>196</v>
      </c>
      <c r="D20" s="44"/>
      <c r="E20" s="70">
        <f>+'CTAS BRIAS'!K16</f>
        <v>0</v>
      </c>
      <c r="F20" s="44"/>
      <c r="G20" s="70"/>
      <c r="H20" s="44"/>
      <c r="I20" s="44"/>
      <c r="J20" s="44"/>
      <c r="K20" s="353"/>
      <c r="L20" s="122"/>
      <c r="O20" s="123"/>
    </row>
    <row r="21" spans="1:15" s="124" customFormat="1" ht="15.75" customHeight="1" x14ac:dyDescent="0.25">
      <c r="A21" s="404"/>
      <c r="B21" s="382"/>
      <c r="C21" s="38" t="s">
        <v>197</v>
      </c>
      <c r="D21" s="44"/>
      <c r="E21" s="70">
        <f>+'CTAS BRIAS'!K14</f>
        <v>5204722.3600000003</v>
      </c>
      <c r="F21" s="44"/>
      <c r="G21" s="70"/>
      <c r="H21" s="44"/>
      <c r="I21" s="44"/>
      <c r="J21" s="44"/>
      <c r="K21" s="75"/>
      <c r="L21" s="122"/>
      <c r="M21" s="150"/>
      <c r="N21" s="122"/>
      <c r="O21" s="123"/>
    </row>
    <row r="22" spans="1:15" s="124" customFormat="1" ht="15.75" customHeight="1" x14ac:dyDescent="0.25">
      <c r="A22" s="404"/>
      <c r="B22" s="382"/>
      <c r="C22" s="38" t="s">
        <v>199</v>
      </c>
      <c r="D22" s="44"/>
      <c r="E22" s="70">
        <f>+'CTAS BRIAS'!K15</f>
        <v>8337957</v>
      </c>
      <c r="F22" s="44"/>
      <c r="G22" s="70"/>
      <c r="H22" s="44"/>
      <c r="I22" s="44"/>
      <c r="J22" s="44"/>
      <c r="K22" s="75"/>
      <c r="L22" s="122"/>
      <c r="M22" s="150"/>
      <c r="N22" s="122"/>
      <c r="O22" s="123"/>
    </row>
    <row r="23" spans="1:15" ht="15.75" customHeight="1" x14ac:dyDescent="0.25">
      <c r="A23" s="404"/>
      <c r="B23" s="382"/>
      <c r="C23" s="38"/>
      <c r="D23" s="44"/>
      <c r="E23" s="70"/>
      <c r="F23" s="44"/>
      <c r="G23" s="70"/>
      <c r="H23" s="44"/>
      <c r="I23" s="44"/>
      <c r="J23" s="44"/>
      <c r="K23" s="74"/>
      <c r="L23" s="37"/>
      <c r="O23" s="38"/>
    </row>
    <row r="24" spans="1:15" ht="15.75" customHeight="1" thickBot="1" x14ac:dyDescent="0.3">
      <c r="A24" s="404">
        <v>12</v>
      </c>
      <c r="B24" s="382"/>
      <c r="C24" s="42" t="s">
        <v>201</v>
      </c>
      <c r="D24" s="44"/>
      <c r="E24" s="70"/>
      <c r="F24" s="44"/>
      <c r="G24" s="70"/>
      <c r="H24" s="44"/>
      <c r="I24" s="85">
        <f>+G26</f>
        <v>1000</v>
      </c>
      <c r="J24" s="43"/>
      <c r="K24" s="110"/>
      <c r="L24" s="37"/>
      <c r="M24" s="148"/>
      <c r="N24" s="37"/>
      <c r="O24" s="38"/>
    </row>
    <row r="25" spans="1:15" ht="15.75" customHeight="1" thickTop="1" x14ac:dyDescent="0.25">
      <c r="A25" s="404"/>
      <c r="B25" s="382"/>
      <c r="C25" s="42"/>
      <c r="D25" s="44"/>
      <c r="E25" s="70"/>
      <c r="F25" s="44"/>
      <c r="G25" s="70"/>
      <c r="H25" s="44"/>
      <c r="I25" s="76"/>
      <c r="J25" s="43"/>
      <c r="K25" s="110"/>
      <c r="L25" s="37"/>
      <c r="M25" s="148"/>
      <c r="N25" s="37"/>
      <c r="O25" s="38"/>
    </row>
    <row r="26" spans="1:15" ht="15.75" customHeight="1" x14ac:dyDescent="0.25">
      <c r="A26" s="404"/>
      <c r="B26" s="132">
        <v>1222</v>
      </c>
      <c r="C26" s="42" t="s">
        <v>63</v>
      </c>
      <c r="D26" s="43"/>
      <c r="E26" s="76"/>
      <c r="F26" s="43"/>
      <c r="G26" s="76">
        <f>+E27</f>
        <v>1000</v>
      </c>
      <c r="H26" s="43"/>
      <c r="I26" s="43"/>
      <c r="J26" s="43"/>
      <c r="K26" s="72"/>
      <c r="L26" s="39"/>
      <c r="M26" s="147"/>
      <c r="N26" s="39"/>
      <c r="O26" s="42"/>
    </row>
    <row r="27" spans="1:15" ht="15.75" customHeight="1" x14ac:dyDescent="0.25">
      <c r="A27" s="404"/>
      <c r="B27" s="382"/>
      <c r="C27" s="38" t="s">
        <v>202</v>
      </c>
      <c r="D27" s="44"/>
      <c r="E27" s="70">
        <f>+'BLCE JUL-26'!F19</f>
        <v>1000</v>
      </c>
      <c r="F27" s="44"/>
      <c r="G27" s="70"/>
      <c r="H27" s="44"/>
      <c r="I27" s="44"/>
      <c r="J27" s="44"/>
      <c r="K27" s="74"/>
      <c r="L27" s="39"/>
      <c r="M27" s="147"/>
      <c r="N27" s="39"/>
      <c r="O27" s="38"/>
    </row>
    <row r="28" spans="1:15" ht="15.75" customHeight="1" x14ac:dyDescent="0.25">
      <c r="A28" s="404"/>
      <c r="B28" s="385"/>
      <c r="C28" s="38"/>
      <c r="D28" s="44"/>
      <c r="E28" s="70"/>
      <c r="F28" s="44"/>
      <c r="G28" s="70"/>
      <c r="H28" s="44"/>
      <c r="I28" s="44"/>
      <c r="J28" s="44"/>
      <c r="L28" s="37"/>
      <c r="M28" s="148"/>
      <c r="N28" s="37"/>
      <c r="O28" s="38"/>
    </row>
    <row r="29" spans="1:15" ht="15.75" customHeight="1" thickBot="1" x14ac:dyDescent="0.3">
      <c r="A29" s="392">
        <v>13</v>
      </c>
      <c r="B29" s="132"/>
      <c r="C29" s="42" t="s">
        <v>203</v>
      </c>
      <c r="D29" s="43"/>
      <c r="E29" s="76"/>
      <c r="F29" s="43"/>
      <c r="G29" s="76"/>
      <c r="H29" s="43"/>
      <c r="I29" s="85">
        <f>+G31+G41</f>
        <v>3445961970.9199996</v>
      </c>
      <c r="J29" s="43"/>
      <c r="K29" s="354"/>
      <c r="L29" s="37"/>
      <c r="M29" s="148"/>
      <c r="N29" s="37"/>
      <c r="O29" s="38"/>
    </row>
    <row r="30" spans="1:15" ht="15.75" customHeight="1" thickTop="1" x14ac:dyDescent="0.25">
      <c r="A30" s="404"/>
      <c r="B30" s="382"/>
      <c r="C30" s="38"/>
      <c r="D30" s="44"/>
      <c r="E30" s="70"/>
      <c r="F30" s="44"/>
      <c r="G30" s="70"/>
      <c r="H30" s="44"/>
      <c r="I30" s="44"/>
      <c r="J30" s="44"/>
      <c r="K30" s="74"/>
      <c r="L30" s="37"/>
      <c r="M30" s="148"/>
      <c r="N30" s="37"/>
      <c r="O30" s="38"/>
    </row>
    <row r="31" spans="1:15" ht="15.75" customHeight="1" x14ac:dyDescent="0.25">
      <c r="A31" s="404"/>
      <c r="B31" s="132">
        <v>1316</v>
      </c>
      <c r="C31" s="42" t="s">
        <v>51</v>
      </c>
      <c r="D31" s="43"/>
      <c r="E31" s="76"/>
      <c r="F31" s="43"/>
      <c r="G31" s="76">
        <f>SUM(E32:E39)</f>
        <v>3399838689.8499994</v>
      </c>
      <c r="H31" s="43"/>
      <c r="I31" s="43"/>
      <c r="J31" s="43"/>
      <c r="K31" s="355"/>
      <c r="L31" s="39"/>
      <c r="M31" s="147"/>
      <c r="N31" s="39"/>
      <c r="O31" s="42"/>
    </row>
    <row r="32" spans="1:15" ht="15.75" x14ac:dyDescent="0.25">
      <c r="A32" s="404"/>
      <c r="B32" s="382"/>
      <c r="C32" s="463" t="str">
        <f t="shared" ref="C32:C39" si="0">+L32</f>
        <v>VANTI S.A ESP</v>
      </c>
      <c r="D32" s="464"/>
      <c r="E32" s="70">
        <f>+M32</f>
        <v>254309.41</v>
      </c>
      <c r="F32" s="44"/>
      <c r="G32" s="70"/>
      <c r="H32" s="44"/>
      <c r="I32" s="44"/>
      <c r="J32" s="44"/>
      <c r="L32" s="184" t="s">
        <v>204</v>
      </c>
      <c r="M32" s="37">
        <v>254309.41</v>
      </c>
      <c r="O32" s="38"/>
    </row>
    <row r="33" spans="1:17" ht="15.75" x14ac:dyDescent="0.25">
      <c r="A33" s="404"/>
      <c r="B33" s="382"/>
      <c r="C33" s="463" t="str">
        <f t="shared" si="0"/>
        <v>SUPERINTENDENCIA DE INDUSTRIA Y COMERCIO</v>
      </c>
      <c r="D33" s="464"/>
      <c r="E33" s="70">
        <f t="shared" ref="E33:E39" si="1">+M33</f>
        <v>3497529</v>
      </c>
      <c r="F33" s="44"/>
      <c r="G33" s="70"/>
      <c r="H33" s="44"/>
      <c r="I33" s="44"/>
      <c r="J33" s="44"/>
      <c r="L33" s="184" t="s">
        <v>550</v>
      </c>
      <c r="M33" s="37">
        <v>3497529</v>
      </c>
      <c r="O33" s="38"/>
    </row>
    <row r="34" spans="1:17" ht="15.75" x14ac:dyDescent="0.25">
      <c r="A34" s="404"/>
      <c r="B34" s="382"/>
      <c r="C34" s="463" t="str">
        <f t="shared" si="0"/>
        <v>THOMAS GREG &amp; SONS LIMITED GUERNSEY   S A</v>
      </c>
      <c r="D34" s="464"/>
      <c r="E34" s="70">
        <f t="shared" si="1"/>
        <v>3389865601.0599999</v>
      </c>
      <c r="F34" s="44"/>
      <c r="G34" s="70"/>
      <c r="H34" s="44"/>
      <c r="I34" s="44"/>
      <c r="J34" s="44"/>
      <c r="L34" s="184" t="s">
        <v>552</v>
      </c>
      <c r="M34" s="37">
        <v>3389865601.0599999</v>
      </c>
      <c r="O34" s="38"/>
    </row>
    <row r="35" spans="1:17" ht="15.75" x14ac:dyDescent="0.25">
      <c r="A35" s="404"/>
      <c r="B35" s="382"/>
      <c r="C35" s="463" t="str">
        <f t="shared" si="0"/>
        <v>PONTIFICIA UNIVERSIDAD JAVERIANA</v>
      </c>
      <c r="D35" s="464"/>
      <c r="E35" s="70">
        <f t="shared" si="1"/>
        <v>217785.60000000001</v>
      </c>
      <c r="F35" s="44"/>
      <c r="G35" s="70"/>
      <c r="H35" s="44"/>
      <c r="I35" s="44"/>
      <c r="J35" s="44"/>
      <c r="L35" s="184" t="s">
        <v>205</v>
      </c>
      <c r="M35" s="37">
        <v>217785.60000000001</v>
      </c>
      <c r="O35" s="38"/>
    </row>
    <row r="36" spans="1:17" ht="15.75" x14ac:dyDescent="0.25">
      <c r="A36" s="404"/>
      <c r="B36" s="382"/>
      <c r="C36" s="465" t="str">
        <f t="shared" si="0"/>
        <v>COMPAÑIA DE FINANCIAMIENTO TUYA S.A</v>
      </c>
      <c r="D36" s="466"/>
      <c r="E36" s="70">
        <f t="shared" si="1"/>
        <v>83474.990000000005</v>
      </c>
      <c r="F36" s="44"/>
      <c r="G36" s="70"/>
      <c r="H36" s="44"/>
      <c r="I36" s="44"/>
      <c r="J36" s="44"/>
      <c r="L36" s="184" t="s">
        <v>555</v>
      </c>
      <c r="M36" s="37">
        <v>83474.990000000005</v>
      </c>
      <c r="O36" s="38"/>
    </row>
    <row r="37" spans="1:17" ht="15.75" x14ac:dyDescent="0.25">
      <c r="A37" s="404"/>
      <c r="B37" s="382"/>
      <c r="C37" s="362" t="str">
        <f t="shared" si="0"/>
        <v>ENEL COLOMBIA S.A  E.S.P</v>
      </c>
      <c r="D37" s="363"/>
      <c r="E37" s="70">
        <f t="shared" si="1"/>
        <v>825228.44</v>
      </c>
      <c r="F37" s="44"/>
      <c r="G37" s="70"/>
      <c r="H37" s="44"/>
      <c r="I37" s="44"/>
      <c r="J37" s="44"/>
      <c r="L37" s="184" t="s">
        <v>557</v>
      </c>
      <c r="M37" s="37">
        <v>825228.44</v>
      </c>
      <c r="O37" s="38"/>
    </row>
    <row r="38" spans="1:17" ht="15.75" x14ac:dyDescent="0.25">
      <c r="A38" s="404"/>
      <c r="B38" s="382"/>
      <c r="C38" s="362" t="str">
        <f t="shared" si="0"/>
        <v xml:space="preserve">CADENA S . A . </v>
      </c>
      <c r="D38" s="363"/>
      <c r="E38" s="70">
        <f t="shared" si="1"/>
        <v>5076796.93</v>
      </c>
      <c r="F38" s="44"/>
      <c r="G38" s="70"/>
      <c r="H38" s="44"/>
      <c r="I38" s="44"/>
      <c r="J38" s="44"/>
      <c r="L38" s="184" t="s">
        <v>206</v>
      </c>
      <c r="M38" s="37">
        <v>5076796.93</v>
      </c>
      <c r="O38" s="38"/>
    </row>
    <row r="39" spans="1:17" ht="15.75" x14ac:dyDescent="0.25">
      <c r="A39" s="404"/>
      <c r="B39" s="382"/>
      <c r="C39" s="362" t="str">
        <f t="shared" si="0"/>
        <v>Tercero facturacion ventas a plazos</v>
      </c>
      <c r="D39" s="363"/>
      <c r="E39" s="70">
        <f t="shared" si="1"/>
        <v>17964.419999999998</v>
      </c>
      <c r="F39" s="44"/>
      <c r="G39" s="70"/>
      <c r="H39" s="44"/>
      <c r="I39" s="44"/>
      <c r="J39" s="44"/>
      <c r="L39" s="184" t="s">
        <v>207</v>
      </c>
      <c r="M39" s="37">
        <v>17964.419999999998</v>
      </c>
      <c r="O39" s="38"/>
    </row>
    <row r="40" spans="1:17" ht="15.75" customHeight="1" x14ac:dyDescent="0.25">
      <c r="A40" s="404"/>
      <c r="B40" s="382"/>
      <c r="C40" s="38"/>
      <c r="D40" s="44"/>
      <c r="E40" s="70"/>
      <c r="F40" s="44"/>
      <c r="G40" s="70"/>
      <c r="H40" s="44"/>
      <c r="I40" s="44"/>
      <c r="J40" s="44"/>
      <c r="K40" s="74"/>
      <c r="M40"/>
      <c r="N40" s="37"/>
      <c r="O40" s="38"/>
    </row>
    <row r="41" spans="1:17" ht="15.75" customHeight="1" x14ac:dyDescent="0.25">
      <c r="A41" s="404"/>
      <c r="B41" s="132">
        <v>1384</v>
      </c>
      <c r="C41" s="42" t="s">
        <v>208</v>
      </c>
      <c r="D41" s="43"/>
      <c r="E41" s="76"/>
      <c r="F41" s="43"/>
      <c r="G41" s="76">
        <f>SUM(E42:E47)</f>
        <v>46123281.07</v>
      </c>
      <c r="H41" s="43"/>
      <c r="I41" s="43"/>
      <c r="J41" s="43"/>
      <c r="K41" s="356"/>
      <c r="L41" s="39"/>
      <c r="M41" s="147"/>
      <c r="N41" s="39"/>
      <c r="O41" s="42"/>
    </row>
    <row r="42" spans="1:17" ht="15.75" customHeight="1" x14ac:dyDescent="0.25">
      <c r="A42" s="404"/>
      <c r="B42" s="382"/>
      <c r="C42" s="119" t="str">
        <f>+L42</f>
        <v>EPS SURAMERICANA  S. A</v>
      </c>
      <c r="D42" s="119"/>
      <c r="E42" s="70">
        <f>+M42</f>
        <v>1105297</v>
      </c>
      <c r="F42" s="46"/>
      <c r="G42" s="77"/>
      <c r="H42" s="47"/>
      <c r="I42" s="44"/>
      <c r="J42" s="44"/>
      <c r="K42" s="74"/>
      <c r="L42" s="297" t="s">
        <v>209</v>
      </c>
      <c r="M42" s="298">
        <v>1105297</v>
      </c>
      <c r="N42" s="37"/>
      <c r="O42" s="38" t="s">
        <v>209</v>
      </c>
      <c r="P42" s="157">
        <v>1105297</v>
      </c>
      <c r="Q42" s="157">
        <f>+M42-P42</f>
        <v>0</v>
      </c>
    </row>
    <row r="43" spans="1:17" ht="15.75" x14ac:dyDescent="0.25">
      <c r="A43" s="404"/>
      <c r="B43" s="382"/>
      <c r="C43" s="119" t="str">
        <f t="shared" ref="C43:C47" si="2">+L43</f>
        <v>ENTIDAD PROMOTORA DE SALUD SANITAS S A S</v>
      </c>
      <c r="D43" s="119"/>
      <c r="E43" s="70">
        <f t="shared" ref="E43:E47" si="3">+M43</f>
        <v>24014484</v>
      </c>
      <c r="F43" s="46"/>
      <c r="G43" s="77"/>
      <c r="H43" s="47"/>
      <c r="I43" s="44"/>
      <c r="J43" s="44"/>
      <c r="K43" s="74"/>
      <c r="L43" s="297" t="s">
        <v>563</v>
      </c>
      <c r="M43" s="298">
        <v>24014484</v>
      </c>
      <c r="N43" s="37"/>
      <c r="O43" s="38" t="s">
        <v>563</v>
      </c>
      <c r="P43" s="157">
        <v>24014484</v>
      </c>
      <c r="Q43" s="157">
        <f t="shared" ref="Q43:Q47" si="4">+M43-P43</f>
        <v>0</v>
      </c>
    </row>
    <row r="44" spans="1:17" ht="15.75" customHeight="1" x14ac:dyDescent="0.25">
      <c r="A44" s="404"/>
      <c r="B44" s="382"/>
      <c r="C44" s="119" t="str">
        <f t="shared" si="2"/>
        <v xml:space="preserve">ENTIDAD PROMOTORA DE SALUD FAMISANAR S A S </v>
      </c>
      <c r="D44" s="119"/>
      <c r="E44" s="70">
        <f t="shared" si="3"/>
        <v>4007927</v>
      </c>
      <c r="F44" s="46"/>
      <c r="G44" s="77"/>
      <c r="H44" s="47"/>
      <c r="I44" s="44"/>
      <c r="J44" s="44"/>
      <c r="K44" s="74"/>
      <c r="L44" s="297" t="s">
        <v>213</v>
      </c>
      <c r="M44" s="298">
        <v>4007927</v>
      </c>
      <c r="N44" s="37"/>
      <c r="O44" s="38" t="s">
        <v>213</v>
      </c>
      <c r="P44" s="157">
        <v>4007927</v>
      </c>
      <c r="Q44" s="157">
        <f t="shared" si="4"/>
        <v>0</v>
      </c>
    </row>
    <row r="45" spans="1:17" ht="15.75" x14ac:dyDescent="0.25">
      <c r="A45" s="404"/>
      <c r="B45" s="382"/>
      <c r="C45" s="119" t="str">
        <f t="shared" si="2"/>
        <v>POSITIVA COMPAÑIA DE SEGUROS S. A.</v>
      </c>
      <c r="D45" s="119"/>
      <c r="E45" s="70">
        <f t="shared" si="3"/>
        <v>1965406</v>
      </c>
      <c r="F45" s="46"/>
      <c r="G45" s="77"/>
      <c r="H45" s="47"/>
      <c r="I45" s="44"/>
      <c r="J45" s="44"/>
      <c r="K45" s="74"/>
      <c r="L45" s="297" t="s">
        <v>214</v>
      </c>
      <c r="M45" s="298">
        <v>1965406</v>
      </c>
      <c r="N45" s="37"/>
      <c r="O45" s="38" t="s">
        <v>214</v>
      </c>
      <c r="P45" s="157">
        <v>1965406</v>
      </c>
      <c r="Q45" s="157">
        <f t="shared" si="4"/>
        <v>0</v>
      </c>
    </row>
    <row r="46" spans="1:17" ht="15.75" customHeight="1" x14ac:dyDescent="0.25">
      <c r="A46" s="404"/>
      <c r="B46" s="382"/>
      <c r="C46" s="119" t="str">
        <f t="shared" si="2"/>
        <v>INSTITUTO NACIONAL PARA CIEGOS</v>
      </c>
      <c r="D46" s="119"/>
      <c r="E46" s="70">
        <f t="shared" si="3"/>
        <v>5685055.0700000003</v>
      </c>
      <c r="F46" s="46"/>
      <c r="G46" s="77"/>
      <c r="H46" s="47"/>
      <c r="I46" s="44"/>
      <c r="J46" s="44"/>
      <c r="K46" s="74"/>
      <c r="L46" s="297" t="s">
        <v>215</v>
      </c>
      <c r="M46" s="298">
        <v>5685055.0700000003</v>
      </c>
      <c r="N46" s="37"/>
      <c r="O46" s="38" t="s">
        <v>215</v>
      </c>
      <c r="P46" s="157">
        <v>5685055.0700000003</v>
      </c>
      <c r="Q46" s="157">
        <f t="shared" si="4"/>
        <v>0</v>
      </c>
    </row>
    <row r="47" spans="1:17" ht="15.75" customHeight="1" x14ac:dyDescent="0.25">
      <c r="A47" s="404"/>
      <c r="B47" s="382"/>
      <c r="C47" s="119" t="str">
        <f t="shared" si="2"/>
        <v>CAJA DE COMPENSACION FAMILIAR COMPENSAR</v>
      </c>
      <c r="D47" s="119"/>
      <c r="E47" s="70">
        <f t="shared" si="3"/>
        <v>9345112</v>
      </c>
      <c r="F47" s="46"/>
      <c r="G47" s="77"/>
      <c r="H47" s="47"/>
      <c r="I47" s="44"/>
      <c r="J47" s="44"/>
      <c r="K47" s="74"/>
      <c r="L47" s="297" t="s">
        <v>216</v>
      </c>
      <c r="M47" s="298">
        <v>9345112</v>
      </c>
      <c r="N47" s="37"/>
      <c r="O47" s="38" t="s">
        <v>216</v>
      </c>
      <c r="P47" s="157">
        <v>9345112</v>
      </c>
      <c r="Q47" s="157">
        <f t="shared" si="4"/>
        <v>0</v>
      </c>
    </row>
    <row r="48" spans="1:17" ht="15.75" customHeight="1" x14ac:dyDescent="0.25">
      <c r="A48" s="404"/>
      <c r="B48" s="382"/>
      <c r="C48" s="45"/>
      <c r="D48" s="44"/>
      <c r="E48" s="70"/>
      <c r="F48" s="46"/>
      <c r="G48" s="77"/>
      <c r="H48" s="47"/>
      <c r="I48" s="44"/>
      <c r="J48" s="44"/>
      <c r="K48" s="357"/>
      <c r="L48" s="37"/>
      <c r="M48" s="148"/>
      <c r="N48" s="37"/>
      <c r="O48" s="38"/>
    </row>
    <row r="49" spans="1:15" ht="15.75" customHeight="1" thickBot="1" x14ac:dyDescent="0.3">
      <c r="A49" s="392">
        <v>15</v>
      </c>
      <c r="C49" s="42" t="s">
        <v>218</v>
      </c>
      <c r="D49" s="43"/>
      <c r="E49" s="76"/>
      <c r="F49" s="43"/>
      <c r="G49" s="76"/>
      <c r="H49" s="43"/>
      <c r="I49" s="85">
        <f>+G51+G54+G60+G65+G57</f>
        <v>625071407.67999995</v>
      </c>
      <c r="J49" s="43"/>
      <c r="K49" s="354"/>
      <c r="L49" s="37">
        <f>+'BLCE JUL-26'!F29</f>
        <v>625071407.67999995</v>
      </c>
      <c r="M49" s="147">
        <f>+I49-L49</f>
        <v>0</v>
      </c>
      <c r="N49" s="39"/>
      <c r="O49" s="38"/>
    </row>
    <row r="50" spans="1:15" ht="15.75" customHeight="1" thickTop="1" x14ac:dyDescent="0.35">
      <c r="A50" s="405"/>
      <c r="B50" s="386"/>
      <c r="C50" s="101"/>
      <c r="D50" s="48"/>
      <c r="E50" s="88"/>
      <c r="F50" s="49"/>
      <c r="G50" s="78"/>
      <c r="H50" s="50"/>
      <c r="I50" s="51"/>
      <c r="J50" s="51"/>
      <c r="K50" s="358"/>
      <c r="L50" s="41"/>
      <c r="M50" s="151"/>
      <c r="N50" s="41"/>
      <c r="O50" s="40"/>
    </row>
    <row r="51" spans="1:15" ht="15.75" customHeight="1" x14ac:dyDescent="0.35">
      <c r="A51" s="392"/>
      <c r="B51" s="132">
        <v>1505</v>
      </c>
      <c r="C51" s="42" t="s">
        <v>219</v>
      </c>
      <c r="D51" s="44"/>
      <c r="E51" s="70"/>
      <c r="F51" s="43"/>
      <c r="G51" s="76">
        <f>+E52</f>
        <v>252262521.69999999</v>
      </c>
      <c r="H51" s="43"/>
      <c r="I51" s="51"/>
      <c r="J51" s="43"/>
      <c r="K51" s="357"/>
      <c r="L51" s="39"/>
      <c r="M51" s="147"/>
      <c r="N51" s="39"/>
      <c r="O51" s="38"/>
    </row>
    <row r="52" spans="1:15" ht="15.75" customHeight="1" x14ac:dyDescent="0.25">
      <c r="A52" s="392"/>
      <c r="B52" s="380">
        <v>150506001</v>
      </c>
      <c r="C52" s="38" t="str">
        <f>VLOOKUP(B52,'BLCE MAR-26'!A9:B1048576,2,0)</f>
        <v>Impresos y publicaciones</v>
      </c>
      <c r="D52" s="43"/>
      <c r="E52" s="73">
        <f>IFERROR(VLOOKUP(B52,'BLCE JUL-26'!$A$10:$F$1048576,6,0),0)</f>
        <v>252262521.69999999</v>
      </c>
      <c r="F52" s="43"/>
      <c r="G52" s="76"/>
      <c r="H52" s="43"/>
      <c r="I52" s="43"/>
      <c r="J52" s="43"/>
      <c r="K52" s="72"/>
      <c r="L52" s="39"/>
      <c r="M52" s="147"/>
      <c r="N52" s="39"/>
      <c r="O52" s="42"/>
    </row>
    <row r="53" spans="1:15" ht="15.75" customHeight="1" x14ac:dyDescent="0.25">
      <c r="A53" s="404"/>
      <c r="B53" s="385"/>
      <c r="C53" s="38"/>
      <c r="D53" s="44"/>
      <c r="E53" s="73"/>
      <c r="F53" s="44"/>
      <c r="G53" s="70"/>
      <c r="H53" s="44"/>
      <c r="I53" s="44"/>
      <c r="J53" s="44"/>
      <c r="K53" s="72"/>
      <c r="L53" s="39"/>
      <c r="M53" s="147"/>
      <c r="N53" s="39"/>
      <c r="O53" s="38"/>
    </row>
    <row r="54" spans="1:15" ht="15.75" customHeight="1" x14ac:dyDescent="0.25">
      <c r="A54" s="404"/>
      <c r="B54" s="387">
        <v>1510</v>
      </c>
      <c r="C54" s="42" t="s">
        <v>55</v>
      </c>
      <c r="D54" s="44"/>
      <c r="E54" s="73"/>
      <c r="F54" s="44"/>
      <c r="G54" s="76">
        <f>+E55</f>
        <v>92828150.459999993</v>
      </c>
      <c r="H54" s="44"/>
      <c r="I54" s="44"/>
      <c r="J54" s="44"/>
      <c r="K54" s="72"/>
      <c r="L54" s="39"/>
      <c r="M54" s="147"/>
      <c r="N54" s="39"/>
      <c r="O54" s="38"/>
    </row>
    <row r="55" spans="1:15" ht="15.75" customHeight="1" x14ac:dyDescent="0.25">
      <c r="A55" s="404"/>
      <c r="B55" s="380">
        <v>151029001</v>
      </c>
      <c r="C55" s="38" t="str">
        <f>VLOOKUP(B55,'BLCE MAR-26'!A9:B1048576,2,0)</f>
        <v>Elementos para invidentes</v>
      </c>
      <c r="D55" s="43"/>
      <c r="E55" s="73">
        <f>IFERROR(VLOOKUP(B55,'BLCE JUL-26'!$A$10:$F$1048576,6,0),0)</f>
        <v>92828150.459999993</v>
      </c>
      <c r="F55" s="43"/>
      <c r="G55" s="70"/>
      <c r="H55" s="43"/>
      <c r="I55" s="43"/>
      <c r="J55" s="43"/>
      <c r="K55" s="72"/>
      <c r="L55" s="39"/>
      <c r="M55" s="147"/>
      <c r="N55" s="39"/>
      <c r="O55" s="42"/>
    </row>
    <row r="56" spans="1:15" ht="15.75" customHeight="1" x14ac:dyDescent="0.25">
      <c r="A56" s="404"/>
      <c r="B56" s="385"/>
      <c r="C56" s="38"/>
      <c r="D56" s="43"/>
      <c r="E56" s="89"/>
      <c r="F56" s="43"/>
      <c r="G56" s="70"/>
      <c r="H56" s="43"/>
      <c r="I56" s="43"/>
      <c r="J56" s="43"/>
      <c r="K56" s="72"/>
      <c r="L56" s="39"/>
      <c r="M56" s="147"/>
      <c r="N56" s="39"/>
      <c r="O56" s="42"/>
    </row>
    <row r="57" spans="1:15" ht="15.75" customHeight="1" x14ac:dyDescent="0.25">
      <c r="A57" s="404"/>
      <c r="B57" s="387">
        <v>1512</v>
      </c>
      <c r="C57" s="42" t="s">
        <v>56</v>
      </c>
      <c r="D57" s="43"/>
      <c r="E57" s="89"/>
      <c r="F57" s="43"/>
      <c r="G57" s="76">
        <f>+E58</f>
        <v>208556558.03</v>
      </c>
      <c r="H57" s="43"/>
      <c r="I57" s="43"/>
      <c r="J57" s="43"/>
      <c r="K57" s="72"/>
      <c r="L57" s="39"/>
      <c r="M57" s="147"/>
      <c r="N57" s="39"/>
      <c r="O57" s="42"/>
    </row>
    <row r="58" spans="1:15" ht="15.75" customHeight="1" x14ac:dyDescent="0.25">
      <c r="A58" s="404"/>
      <c r="B58" s="380">
        <v>151201001</v>
      </c>
      <c r="C58" s="38" t="str">
        <f>VLOOKUP(B58,'BLCE MAR-26'!A9:B1048576,2,0)</f>
        <v>Materias primas</v>
      </c>
      <c r="D58" s="43"/>
      <c r="E58" s="73">
        <f>IFERROR(VLOOKUP(B58,'BLCE JUL-26'!$A$10:$F$1048576,6,0),0)</f>
        <v>208556558.03</v>
      </c>
      <c r="F58" s="43"/>
      <c r="G58" s="70"/>
      <c r="H58" s="43"/>
      <c r="I58" s="43"/>
      <c r="J58" s="43"/>
      <c r="K58" s="72"/>
      <c r="L58" s="39"/>
      <c r="M58" s="147"/>
      <c r="N58" s="39"/>
      <c r="O58" s="42"/>
    </row>
    <row r="59" spans="1:15" ht="15.75" customHeight="1" x14ac:dyDescent="0.25">
      <c r="A59" s="404"/>
      <c r="B59" s="391"/>
      <c r="C59" s="38"/>
      <c r="D59" s="43"/>
      <c r="E59" s="89"/>
      <c r="F59" s="43"/>
      <c r="G59" s="70"/>
      <c r="H59" s="43"/>
      <c r="I59" s="43"/>
      <c r="J59" s="43"/>
      <c r="K59" s="72"/>
      <c r="L59" s="39"/>
      <c r="M59" s="147"/>
      <c r="N59" s="39"/>
      <c r="O59" s="42"/>
    </row>
    <row r="60" spans="1:15" ht="15.75" hidden="1" customHeight="1" x14ac:dyDescent="0.25">
      <c r="A60" s="404"/>
      <c r="B60" s="132">
        <v>1514</v>
      </c>
      <c r="C60" s="42" t="s">
        <v>57</v>
      </c>
      <c r="D60" s="44"/>
      <c r="E60" s="73"/>
      <c r="F60" s="44"/>
      <c r="G60" s="76">
        <f>SUM(E61:E63)</f>
        <v>0</v>
      </c>
      <c r="H60" s="44"/>
      <c r="I60" s="44"/>
      <c r="J60" s="44"/>
      <c r="K60" s="74"/>
      <c r="L60" s="37"/>
      <c r="M60" s="147"/>
      <c r="N60" s="39"/>
      <c r="O60" s="38"/>
    </row>
    <row r="61" spans="1:15" ht="15.75" hidden="1" customHeight="1" x14ac:dyDescent="0.25">
      <c r="A61" s="404"/>
      <c r="B61" s="380">
        <v>151404001</v>
      </c>
      <c r="C61" s="38" t="s">
        <v>420</v>
      </c>
      <c r="D61" s="44"/>
      <c r="E61" s="73">
        <f>IFERROR(VLOOKUP(B61,'BLCE JUL-26'!$A$10:$F$1048576,6,0),0)</f>
        <v>0</v>
      </c>
      <c r="F61" s="44"/>
      <c r="G61" s="70"/>
      <c r="H61" s="44"/>
      <c r="I61" s="44"/>
      <c r="J61" s="44"/>
      <c r="K61" s="74"/>
      <c r="L61" s="37"/>
      <c r="M61" s="148"/>
      <c r="N61" s="37"/>
      <c r="O61" s="38"/>
    </row>
    <row r="62" spans="1:15" ht="15.75" hidden="1" customHeight="1" x14ac:dyDescent="0.25">
      <c r="A62" s="404"/>
      <c r="B62" s="380">
        <v>151417001</v>
      </c>
      <c r="C62" s="38" t="s">
        <v>221</v>
      </c>
      <c r="D62" s="44"/>
      <c r="E62" s="73">
        <f>IFERROR(VLOOKUP(B62,'BLCE JUL-26'!$A$10:$F$1048576,6,0),0)</f>
        <v>0</v>
      </c>
      <c r="F62" s="44"/>
      <c r="G62" s="70"/>
      <c r="H62" s="44"/>
      <c r="I62" s="44"/>
      <c r="J62" s="44"/>
      <c r="K62" s="74"/>
      <c r="L62" s="37"/>
      <c r="M62" s="148"/>
      <c r="N62" s="37"/>
      <c r="O62" s="38"/>
    </row>
    <row r="63" spans="1:15" ht="15.75" hidden="1" customHeight="1" x14ac:dyDescent="0.25">
      <c r="A63" s="404"/>
      <c r="B63" s="380">
        <v>151490001</v>
      </c>
      <c r="C63" s="38" t="s">
        <v>421</v>
      </c>
      <c r="D63" s="44"/>
      <c r="E63" s="73">
        <f>IFERROR(VLOOKUP(B63,'BLCE JUL-26'!$A$10:$F$1048576,6,0),0)</f>
        <v>0</v>
      </c>
      <c r="F63" s="44"/>
      <c r="G63" s="70"/>
      <c r="H63" s="44"/>
      <c r="I63" s="44"/>
      <c r="J63" s="44"/>
      <c r="K63" s="74"/>
      <c r="L63" s="37"/>
      <c r="M63" s="148"/>
      <c r="N63" s="37"/>
      <c r="O63" s="38"/>
    </row>
    <row r="64" spans="1:15" ht="15.75" hidden="1" customHeight="1" x14ac:dyDescent="0.25">
      <c r="A64" s="404"/>
      <c r="B64" s="382"/>
      <c r="C64" s="38"/>
      <c r="D64" s="44"/>
      <c r="E64" s="70"/>
      <c r="F64" s="44"/>
      <c r="G64" s="70"/>
      <c r="H64" s="44"/>
      <c r="I64" s="44"/>
      <c r="J64" s="44"/>
      <c r="K64" s="74"/>
      <c r="L64" s="37"/>
      <c r="M64" s="148"/>
      <c r="N64" s="37"/>
      <c r="O64" s="38"/>
    </row>
    <row r="65" spans="1:15" ht="15.75" customHeight="1" x14ac:dyDescent="0.25">
      <c r="A65" s="404"/>
      <c r="B65" s="132">
        <v>1520</v>
      </c>
      <c r="C65" s="42" t="s">
        <v>222</v>
      </c>
      <c r="D65" s="43"/>
      <c r="E65" s="76"/>
      <c r="F65" s="43"/>
      <c r="G65" s="76">
        <f>+E66</f>
        <v>71424177.489999995</v>
      </c>
      <c r="H65" s="43"/>
      <c r="I65" s="43"/>
      <c r="J65" s="43"/>
      <c r="K65" s="72"/>
      <c r="L65" s="39"/>
      <c r="M65" s="147"/>
      <c r="N65" s="39"/>
      <c r="O65" s="42"/>
    </row>
    <row r="66" spans="1:15" ht="15.75" customHeight="1" x14ac:dyDescent="0.25">
      <c r="A66" s="404"/>
      <c r="B66" s="380">
        <v>152007001</v>
      </c>
      <c r="C66" s="38" t="str">
        <f>VLOOKUP(B66,'BLCE MAR-26'!$A$9:$B$1048576,2,0)</f>
        <v>Impresos y publicaciones</v>
      </c>
      <c r="D66" s="44"/>
      <c r="E66" s="73">
        <f>IFERROR(VLOOKUP(B66,'BLCE JUL-26'!$A$10:$F$1048576,6,0),0)</f>
        <v>71424177.489999995</v>
      </c>
      <c r="F66" s="44"/>
      <c r="G66" s="70"/>
      <c r="H66" s="44"/>
      <c r="I66" s="44"/>
      <c r="J66" s="44"/>
      <c r="K66" s="74"/>
      <c r="L66" s="37"/>
      <c r="M66" s="148"/>
      <c r="N66" s="37"/>
      <c r="O66" s="38"/>
    </row>
    <row r="67" spans="1:15" ht="15.75" x14ac:dyDescent="0.25">
      <c r="A67" s="404"/>
      <c r="B67" s="382"/>
      <c r="C67" s="38"/>
      <c r="D67" s="44"/>
      <c r="E67" s="70"/>
      <c r="F67" s="44"/>
      <c r="G67" s="70"/>
      <c r="H67" s="44"/>
      <c r="I67" s="44"/>
      <c r="J67" s="44"/>
      <c r="K67" s="74"/>
      <c r="L67" s="37"/>
      <c r="M67" s="148"/>
      <c r="N67" s="37"/>
      <c r="O67" s="38"/>
    </row>
    <row r="68" spans="1:15" ht="15.75" customHeight="1" thickBot="1" x14ac:dyDescent="0.3">
      <c r="A68" s="392">
        <v>16</v>
      </c>
      <c r="C68" s="42" t="s">
        <v>223</v>
      </c>
      <c r="D68" s="43"/>
      <c r="E68" s="76"/>
      <c r="F68" s="43"/>
      <c r="G68" s="76"/>
      <c r="H68" s="43"/>
      <c r="I68" s="85">
        <f>+G70+G73+G86+G89+G92+G98+G102+G106+G110+G113+G116+G119</f>
        <v>9311402914.1800003</v>
      </c>
      <c r="J68" s="43"/>
      <c r="K68" s="354"/>
      <c r="L68" s="37">
        <f>+'BLCE JUL-26'!F42</f>
        <v>9311402914.1800003</v>
      </c>
      <c r="M68" s="147">
        <f>+I68-L68</f>
        <v>0</v>
      </c>
      <c r="N68" s="39"/>
      <c r="O68" s="38"/>
    </row>
    <row r="69" spans="1:15" ht="15.75" customHeight="1" thickTop="1" x14ac:dyDescent="0.35">
      <c r="A69" s="405"/>
      <c r="B69" s="386"/>
      <c r="C69" s="101"/>
      <c r="D69" s="48"/>
      <c r="E69" s="88"/>
      <c r="F69" s="49"/>
      <c r="G69" s="78"/>
      <c r="H69" s="50"/>
      <c r="I69" s="43"/>
      <c r="J69" s="51"/>
      <c r="K69" s="358"/>
      <c r="L69" s="41"/>
      <c r="M69" s="158"/>
      <c r="N69" s="159"/>
      <c r="O69" s="40"/>
    </row>
    <row r="70" spans="1:15" ht="15.75" customHeight="1" x14ac:dyDescent="0.25">
      <c r="A70" s="392"/>
      <c r="B70" s="132">
        <v>1605</v>
      </c>
      <c r="C70" s="42" t="s">
        <v>65</v>
      </c>
      <c r="D70" s="44"/>
      <c r="E70" s="70"/>
      <c r="F70" s="43"/>
      <c r="G70" s="76">
        <f>+E71</f>
        <v>3924626300</v>
      </c>
      <c r="H70" s="43"/>
      <c r="I70" s="43"/>
      <c r="J70" s="43"/>
      <c r="K70" s="74"/>
      <c r="L70" s="37"/>
      <c r="M70" s="147"/>
      <c r="N70" s="39"/>
      <c r="O70" s="38"/>
    </row>
    <row r="71" spans="1:15" ht="15.75" customHeight="1" x14ac:dyDescent="0.25">
      <c r="A71" s="392"/>
      <c r="B71" s="380">
        <v>160501001</v>
      </c>
      <c r="C71" s="38" t="str">
        <f>VLOOKUP(B71,'BLCE MAR-26'!$A$9:$B$1048576,2,0)</f>
        <v>Urbanos</v>
      </c>
      <c r="D71" s="43"/>
      <c r="E71" s="73">
        <f>IFERROR(VLOOKUP(B71,'BLCE JUL-26'!$A$10:$F$1048576,6,0),0)</f>
        <v>3924626300</v>
      </c>
      <c r="F71" s="43"/>
      <c r="G71" s="76"/>
      <c r="H71" s="43"/>
      <c r="I71" s="43"/>
      <c r="J71" s="43"/>
      <c r="K71" s="72"/>
      <c r="L71" s="39"/>
      <c r="M71" s="147"/>
      <c r="N71" s="39"/>
      <c r="O71" s="42"/>
    </row>
    <row r="72" spans="1:15" ht="15.75" customHeight="1" x14ac:dyDescent="0.25">
      <c r="A72" s="392"/>
      <c r="B72" s="132"/>
      <c r="C72" s="42"/>
      <c r="D72" s="43"/>
      <c r="E72" s="76"/>
      <c r="F72" s="43"/>
      <c r="G72" s="76"/>
      <c r="H72" s="43"/>
      <c r="I72" s="43"/>
      <c r="J72" s="43"/>
      <c r="K72" s="72"/>
      <c r="L72" s="39"/>
      <c r="M72" s="147"/>
      <c r="N72" s="39"/>
      <c r="O72" s="42"/>
    </row>
    <row r="73" spans="1:15" ht="15.75" customHeight="1" x14ac:dyDescent="0.25">
      <c r="A73" s="392"/>
      <c r="B73" s="132">
        <v>1637</v>
      </c>
      <c r="C73" s="42" t="s">
        <v>227</v>
      </c>
      <c r="D73" s="43"/>
      <c r="E73" s="76"/>
      <c r="F73" s="43"/>
      <c r="G73" s="76">
        <f>SUM(E74:E84)</f>
        <v>497890363.50999999</v>
      </c>
      <c r="H73" s="43"/>
      <c r="I73" s="43"/>
      <c r="J73" s="43"/>
      <c r="K73" s="72"/>
      <c r="L73" s="39"/>
      <c r="M73" s="147"/>
      <c r="N73" s="39"/>
      <c r="O73" s="42"/>
    </row>
    <row r="74" spans="1:15" ht="15.75" customHeight="1" x14ac:dyDescent="0.25">
      <c r="A74" s="392"/>
      <c r="B74" s="380">
        <v>163701001</v>
      </c>
      <c r="C74" s="38" t="str">
        <f>IFERROR(VLOOKUP(B74,'BLCE JUL-26'!$A$10:$B$1048576,2,0),0)</f>
        <v>Urbanos</v>
      </c>
      <c r="D74" s="43"/>
      <c r="E74" s="73">
        <f>IFERROR(VLOOKUP(B74,'BLCE JUL-26'!$A$10:$F$1048576,6,0),0)</f>
        <v>59889</v>
      </c>
      <c r="F74" s="43"/>
      <c r="G74" s="76"/>
      <c r="H74" s="43"/>
      <c r="I74" s="43"/>
      <c r="J74" s="43"/>
      <c r="K74" s="72"/>
      <c r="L74" s="39"/>
      <c r="M74" s="147"/>
      <c r="N74" s="39"/>
      <c r="O74" s="42"/>
    </row>
    <row r="75" spans="1:15" ht="15.75" customHeight="1" x14ac:dyDescent="0.25">
      <c r="A75" s="392"/>
      <c r="B75" s="380">
        <v>163707004</v>
      </c>
      <c r="C75" s="38" t="str">
        <f>IFERROR(VLOOKUP(B75,'BLCE JUL-26'!$A$10:$B$1048576,2,0),0)</f>
        <v>Maquinaria industrial</v>
      </c>
      <c r="D75" s="44"/>
      <c r="E75" s="73">
        <f>IFERROR(VLOOKUP(B75,'BLCE JUL-26'!$A$10:$F$1048576,6,0),0)</f>
        <v>221221308</v>
      </c>
      <c r="F75" s="44"/>
      <c r="G75" s="70"/>
      <c r="H75" s="44"/>
      <c r="I75" s="44"/>
      <c r="J75" s="44"/>
      <c r="K75" s="74"/>
      <c r="L75" s="37"/>
      <c r="M75" s="148"/>
      <c r="N75" s="37"/>
      <c r="O75" s="38"/>
    </row>
    <row r="76" spans="1:15" ht="15.75" customHeight="1" x14ac:dyDescent="0.25">
      <c r="A76" s="392"/>
      <c r="B76" s="380">
        <v>163707008</v>
      </c>
      <c r="C76" s="38" t="str">
        <f>IFERROR(VLOOKUP(B76,'BLCE JUL-26'!$A$10:$B$1048576,2,0),0)</f>
        <v>Equipo de enseñanza</v>
      </c>
      <c r="D76" s="70"/>
      <c r="E76" s="73">
        <f>IFERROR(VLOOKUP(B76,'BLCE JUL-26'!$A$10:$F$1048576,6,0),0)</f>
        <v>10950946.35</v>
      </c>
      <c r="F76" s="44"/>
      <c r="G76" s="70"/>
      <c r="H76" s="44"/>
      <c r="I76" s="44"/>
      <c r="J76" s="44"/>
      <c r="K76" s="74"/>
      <c r="L76" s="37"/>
      <c r="M76" s="148"/>
      <c r="N76" s="37"/>
      <c r="O76" s="38"/>
    </row>
    <row r="77" spans="1:15" ht="15.75" hidden="1" customHeight="1" x14ac:dyDescent="0.25">
      <c r="A77" s="392"/>
      <c r="B77" s="380">
        <v>163707009</v>
      </c>
      <c r="C77" s="38">
        <f>IFERROR(VLOOKUP(B77,'BLCE JUL-26'!$A$10:$B$1048576,2,0),0)</f>
        <v>0</v>
      </c>
      <c r="D77" s="70"/>
      <c r="E77" s="73">
        <f>IFERROR(VLOOKUP(B77,'BLCE JUL-26'!$A$10:$F$1048576,6,0),0)</f>
        <v>0</v>
      </c>
      <c r="F77" s="44"/>
      <c r="G77" s="70"/>
      <c r="H77" s="44"/>
      <c r="I77" s="44"/>
      <c r="J77" s="44"/>
      <c r="K77" s="74"/>
      <c r="L77" s="37"/>
      <c r="M77" s="148"/>
      <c r="N77" s="37"/>
      <c r="O77" s="38"/>
    </row>
    <row r="78" spans="1:15" ht="15.75" customHeight="1" x14ac:dyDescent="0.25">
      <c r="A78" s="392"/>
      <c r="B78" s="380">
        <v>163707012</v>
      </c>
      <c r="C78" s="38" t="str">
        <f>IFERROR(VLOOKUP(B78,'BLCE JUL-26'!$A$10:$B$1048576,2,0),0)</f>
        <v>Equipo de ayuda audiovisual</v>
      </c>
      <c r="D78" s="70"/>
      <c r="E78" s="73">
        <f>IFERROR(VLOOKUP(B78,'BLCE JUL-26'!$A$10:$F$1048576,6,0),0)</f>
        <v>6796646</v>
      </c>
      <c r="F78" s="44"/>
      <c r="G78" s="70"/>
      <c r="H78" s="44"/>
      <c r="I78" s="44"/>
      <c r="J78" s="44"/>
      <c r="K78" s="74"/>
      <c r="L78" s="37"/>
      <c r="M78" s="148"/>
      <c r="N78" s="37"/>
      <c r="O78" s="38"/>
    </row>
    <row r="79" spans="1:15" ht="15.75" hidden="1" customHeight="1" x14ac:dyDescent="0.25">
      <c r="A79" s="392"/>
      <c r="B79" s="380">
        <v>163708006</v>
      </c>
      <c r="C79" s="38">
        <f>IFERROR(VLOOKUP(B79,'BLCE JUL-26'!$A$10:$B$1048576,2,0),0)</f>
        <v>0</v>
      </c>
      <c r="D79" s="70"/>
      <c r="E79" s="73">
        <f>IFERROR(VLOOKUP(B79,'BLCE JUL-26'!$A$10:$F$1048576,6,0),0)</f>
        <v>0</v>
      </c>
      <c r="F79" s="44"/>
      <c r="G79" s="70"/>
      <c r="H79" s="44"/>
      <c r="I79" s="44"/>
      <c r="J79" s="44"/>
      <c r="K79" s="74"/>
      <c r="L79" s="37"/>
      <c r="M79" s="148"/>
      <c r="N79" s="37"/>
      <c r="O79" s="38"/>
    </row>
    <row r="80" spans="1:15" ht="15.75" hidden="1" customHeight="1" x14ac:dyDescent="0.25">
      <c r="A80" s="392"/>
      <c r="B80" s="380">
        <v>163708007</v>
      </c>
      <c r="C80" s="38">
        <f>IFERROR(VLOOKUP(B80,'BLCE JUL-26'!$A$10:$B$1048576,2,0),0)</f>
        <v>0</v>
      </c>
      <c r="D80" s="70"/>
      <c r="E80" s="73">
        <f>IFERROR(VLOOKUP(B80,'BLCE JUL-26'!$A$10:$F$1048576,6,0),0)</f>
        <v>0</v>
      </c>
      <c r="F80" s="44"/>
      <c r="G80" s="70"/>
      <c r="H80" s="44"/>
      <c r="I80" s="44"/>
      <c r="J80" s="44"/>
      <c r="K80" s="74"/>
      <c r="L80" s="37"/>
      <c r="M80" s="148"/>
      <c r="N80" s="37"/>
      <c r="O80" s="38"/>
    </row>
    <row r="81" spans="1:15" ht="15.75" customHeight="1" x14ac:dyDescent="0.25">
      <c r="A81" s="392"/>
      <c r="B81" s="380">
        <v>163709001</v>
      </c>
      <c r="C81" s="38" t="str">
        <f>IFERROR(VLOOKUP(B81,'BLCE JUL-26'!$A$10:$B$1048576,2,0),0)</f>
        <v>Muebles y enseres</v>
      </c>
      <c r="D81" s="70"/>
      <c r="E81" s="73">
        <f>IFERROR(VLOOKUP(B81,'BLCE JUL-26'!$A$10:$F$1048576,6,0),0)</f>
        <v>26658485</v>
      </c>
      <c r="F81" s="44"/>
      <c r="G81" s="70"/>
      <c r="H81" s="44"/>
      <c r="I81" s="44"/>
      <c r="J81" s="44"/>
      <c r="K81" s="74"/>
      <c r="L81" s="37"/>
      <c r="M81" s="148"/>
      <c r="N81" s="37"/>
      <c r="O81" s="38"/>
    </row>
    <row r="82" spans="1:15" ht="15.75" customHeight="1" x14ac:dyDescent="0.25">
      <c r="A82" s="392"/>
      <c r="B82" s="380">
        <v>163709002</v>
      </c>
      <c r="C82" s="38" t="str">
        <f>IFERROR(VLOOKUP(B82,'BLCE JUL-26'!$A$10:$B$1048576,2,0),0)</f>
        <v>Equipo y máquina de oficina</v>
      </c>
      <c r="D82" s="70"/>
      <c r="E82" s="73">
        <f>IFERROR(VLOOKUP(B82,'BLCE JUL-26'!$A$10:$F$1048576,6,0),0)</f>
        <v>27998295</v>
      </c>
      <c r="F82" s="44"/>
      <c r="G82" s="70"/>
      <c r="H82" s="44"/>
      <c r="I82" s="44"/>
      <c r="J82" s="44"/>
      <c r="K82" s="74"/>
      <c r="L82" s="37"/>
      <c r="M82" s="148"/>
      <c r="N82" s="37"/>
      <c r="O82" s="38"/>
    </row>
    <row r="83" spans="1:15" ht="15.75" customHeight="1" x14ac:dyDescent="0.25">
      <c r="A83" s="392"/>
      <c r="B83" s="380">
        <v>163710001</v>
      </c>
      <c r="C83" s="38" t="str">
        <f>IFERROR(VLOOKUP(B83,'BLCE JUL-26'!$A$10:$B$1048576,2,0),0)</f>
        <v>Equipo de comunicación</v>
      </c>
      <c r="D83" s="70"/>
      <c r="E83" s="73">
        <f>IFERROR(VLOOKUP(B83,'BLCE JUL-26'!$A$10:$F$1048576,6,0),0)</f>
        <v>113572227</v>
      </c>
      <c r="F83" s="44"/>
      <c r="G83" s="70"/>
      <c r="H83" s="44"/>
      <c r="I83" s="44"/>
      <c r="J83" s="44"/>
      <c r="K83" s="74"/>
      <c r="L83" s="37"/>
      <c r="M83" s="148"/>
      <c r="N83" s="37"/>
      <c r="O83" s="38"/>
    </row>
    <row r="84" spans="1:15" ht="15.75" customHeight="1" x14ac:dyDescent="0.25">
      <c r="A84" s="392"/>
      <c r="B84" s="380">
        <v>163710002</v>
      </c>
      <c r="C84" s="38" t="str">
        <f>IFERROR(VLOOKUP(B84,'BLCE JUL-26'!$A$10:$B$1048576,2,0),0)</f>
        <v>Equipo de computación</v>
      </c>
      <c r="D84" s="70"/>
      <c r="E84" s="73">
        <f>IFERROR(VLOOKUP(B84,'BLCE JUL-26'!$A$10:$F$1048576,6,0),0)</f>
        <v>90632567.159999996</v>
      </c>
      <c r="F84" s="44"/>
      <c r="G84" s="70"/>
      <c r="H84" s="44"/>
      <c r="I84" s="44"/>
      <c r="J84" s="44"/>
      <c r="K84" s="74"/>
      <c r="L84" s="37"/>
      <c r="M84" s="148"/>
      <c r="N84" s="37"/>
      <c r="O84" s="38"/>
    </row>
    <row r="85" spans="1:15" ht="15.75" customHeight="1" x14ac:dyDescent="0.25">
      <c r="A85" s="404"/>
      <c r="B85" s="385"/>
      <c r="C85" s="38"/>
      <c r="D85" s="70"/>
      <c r="E85" s="70"/>
      <c r="F85" s="44"/>
      <c r="G85" s="70"/>
      <c r="H85" s="44"/>
      <c r="I85" s="44"/>
      <c r="J85" s="44"/>
      <c r="K85" s="74"/>
      <c r="L85" s="37"/>
      <c r="M85" s="148"/>
      <c r="N85" s="37"/>
      <c r="O85" s="38"/>
    </row>
    <row r="86" spans="1:15" ht="15.75" customHeight="1" x14ac:dyDescent="0.25">
      <c r="A86" s="404"/>
      <c r="B86" s="387">
        <v>1640</v>
      </c>
      <c r="C86" s="42" t="s">
        <v>237</v>
      </c>
      <c r="D86" s="43"/>
      <c r="E86" s="70"/>
      <c r="F86" s="43"/>
      <c r="G86" s="76">
        <f>+E87</f>
        <v>4440112903.4499998</v>
      </c>
      <c r="H86" s="43"/>
      <c r="I86" s="43"/>
      <c r="J86" s="43"/>
      <c r="K86" s="72"/>
      <c r="L86" s="39"/>
      <c r="M86" s="147"/>
      <c r="N86" s="39"/>
      <c r="O86" s="42"/>
    </row>
    <row r="87" spans="1:15" ht="15.75" customHeight="1" x14ac:dyDescent="0.25">
      <c r="A87" s="404"/>
      <c r="B87" s="117">
        <v>164001001</v>
      </c>
      <c r="C87" s="38" t="str">
        <f>IFERROR(VLOOKUP(B87,'BLCE JUL-26'!$A$10:$B$1048576,2,0),0)</f>
        <v>Edificios y casas</v>
      </c>
      <c r="D87" s="43"/>
      <c r="E87" s="73">
        <f>IFERROR(VLOOKUP(B87,'BLCE JUL-26'!$A$10:$F$1048576,6,0),0)</f>
        <v>4440112903.4499998</v>
      </c>
      <c r="F87" s="43"/>
      <c r="G87" s="76"/>
      <c r="H87" s="43"/>
      <c r="I87" s="43"/>
      <c r="J87" s="43"/>
      <c r="K87" s="72"/>
      <c r="L87" s="39"/>
      <c r="M87" s="147"/>
      <c r="N87" s="39"/>
      <c r="O87" s="42"/>
    </row>
    <row r="88" spans="1:15" ht="15.75" customHeight="1" x14ac:dyDescent="0.25">
      <c r="A88" s="404"/>
      <c r="B88" s="387"/>
      <c r="C88" s="42"/>
      <c r="D88" s="43"/>
      <c r="E88" s="76"/>
      <c r="F88" s="43"/>
      <c r="G88" s="76"/>
      <c r="H88" s="43"/>
      <c r="I88" s="43"/>
      <c r="J88" s="43"/>
      <c r="K88" s="72"/>
      <c r="L88" s="39"/>
      <c r="M88" s="147"/>
      <c r="N88" s="39"/>
      <c r="O88" s="42"/>
    </row>
    <row r="89" spans="1:15" ht="15.75" customHeight="1" x14ac:dyDescent="0.25">
      <c r="A89" s="404"/>
      <c r="B89" s="132">
        <v>1650</v>
      </c>
      <c r="C89" s="42" t="s">
        <v>238</v>
      </c>
      <c r="D89" s="43"/>
      <c r="E89" s="76"/>
      <c r="F89" s="43"/>
      <c r="G89" s="76">
        <f>+E90</f>
        <v>65631390</v>
      </c>
      <c r="H89" s="43"/>
      <c r="I89" s="43"/>
      <c r="J89" s="43"/>
      <c r="K89" s="72"/>
      <c r="L89" s="39"/>
      <c r="M89" s="147"/>
      <c r="N89" s="39"/>
      <c r="O89" s="42"/>
    </row>
    <row r="90" spans="1:15" ht="15.75" customHeight="1" x14ac:dyDescent="0.25">
      <c r="A90" s="404"/>
      <c r="B90" s="117">
        <v>165007001</v>
      </c>
      <c r="C90" s="38" t="str">
        <f>IFERROR(VLOOKUP(B90,'BLCE JUL-26'!$A$10:$B$1048576,2,0),0)</f>
        <v>Líneas y cables de interconexión</v>
      </c>
      <c r="D90" s="44"/>
      <c r="E90" s="73">
        <f>IFERROR(VLOOKUP(B90,'BLCE JUL-26'!$A$10:$F$1048576,6,0),0)</f>
        <v>65631390</v>
      </c>
      <c r="F90" s="44"/>
      <c r="G90" s="76"/>
      <c r="H90" s="44"/>
      <c r="I90" s="44"/>
      <c r="J90" s="44"/>
      <c r="K90" s="74"/>
      <c r="L90" s="37"/>
      <c r="M90" s="148"/>
      <c r="N90" s="37"/>
      <c r="O90" s="38"/>
    </row>
    <row r="91" spans="1:15" ht="15.75" customHeight="1" x14ac:dyDescent="0.25">
      <c r="A91" s="404"/>
      <c r="B91" s="382"/>
      <c r="C91" s="38"/>
      <c r="D91" s="44"/>
      <c r="E91" s="70"/>
      <c r="F91" s="44"/>
      <c r="G91" s="70"/>
      <c r="H91" s="44"/>
      <c r="I91" s="44"/>
      <c r="J91" s="44"/>
      <c r="K91" s="74"/>
      <c r="L91" s="37"/>
      <c r="M91" s="148"/>
      <c r="N91" s="37"/>
      <c r="O91" s="38"/>
    </row>
    <row r="92" spans="1:15" ht="15.75" customHeight="1" x14ac:dyDescent="0.25">
      <c r="A92" s="404"/>
      <c r="B92" s="132">
        <v>1655</v>
      </c>
      <c r="C92" s="42" t="s">
        <v>240</v>
      </c>
      <c r="D92" s="43"/>
      <c r="E92" s="76"/>
      <c r="F92" s="43"/>
      <c r="G92" s="76">
        <f>SUM(E93:E96)</f>
        <v>2279075275.9700003</v>
      </c>
      <c r="H92" s="43"/>
      <c r="I92" s="43"/>
      <c r="J92" s="43"/>
      <c r="K92" s="72"/>
      <c r="L92" s="39"/>
      <c r="M92" s="147"/>
      <c r="N92" s="39"/>
      <c r="O92" s="42"/>
    </row>
    <row r="93" spans="1:15" ht="15.75" customHeight="1" x14ac:dyDescent="0.25">
      <c r="A93" s="404"/>
      <c r="B93" s="117">
        <v>165504001</v>
      </c>
      <c r="C93" s="38" t="str">
        <f>IFERROR(VLOOKUP(B93,'BLCE JUL-26'!$A$10:$B$1048576,2,0),0)</f>
        <v>Maquinaria industrial</v>
      </c>
      <c r="D93" s="44"/>
      <c r="E93" s="73">
        <f>IFERROR(VLOOKUP(B93,'BLCE JUL-26'!$A$10:$F$1048576,6,0),0)</f>
        <v>2189403465.3200002</v>
      </c>
      <c r="F93" s="44"/>
      <c r="G93" s="76"/>
      <c r="H93" s="44"/>
      <c r="I93" s="44"/>
      <c r="J93" s="44"/>
      <c r="K93" s="74"/>
      <c r="L93" s="37"/>
      <c r="M93" s="148"/>
      <c r="N93" s="37"/>
      <c r="O93" s="38"/>
    </row>
    <row r="94" spans="1:15" ht="15.75" customHeight="1" x14ac:dyDescent="0.25">
      <c r="A94" s="404"/>
      <c r="B94" s="117">
        <v>165509001</v>
      </c>
      <c r="C94" s="38" t="str">
        <f>IFERROR(VLOOKUP(B94,'BLCE JUL-26'!$A$10:$B$1048576,2,0),0)</f>
        <v>Equipo de enseñanza</v>
      </c>
      <c r="D94" s="44"/>
      <c r="E94" s="73">
        <f>IFERROR(VLOOKUP(B94,'BLCE JUL-26'!$A$10:$F$1048576,6,0),0)</f>
        <v>20767920.649999999</v>
      </c>
      <c r="F94" s="44"/>
      <c r="G94" s="76"/>
      <c r="H94" s="44"/>
      <c r="I94" s="44"/>
      <c r="J94" s="44"/>
      <c r="K94" s="74"/>
      <c r="L94" s="37"/>
      <c r="M94" s="148"/>
      <c r="N94" s="37"/>
      <c r="O94" s="38"/>
    </row>
    <row r="95" spans="1:15" ht="15.75" customHeight="1" x14ac:dyDescent="0.25">
      <c r="A95" s="404"/>
      <c r="B95" s="117">
        <v>165511001</v>
      </c>
      <c r="C95" s="38" t="str">
        <f>IFERROR(VLOOKUP(B95,'BLCE JUL-26'!$A$10:$B$1048576,2,0),0)</f>
        <v>Herramientas y accesorios</v>
      </c>
      <c r="D95" s="44"/>
      <c r="E95" s="73">
        <f>IFERROR(VLOOKUP(B95,'BLCE JUL-26'!$A$10:$F$1048576,6,0),0)</f>
        <v>3379519</v>
      </c>
      <c r="F95" s="44"/>
      <c r="G95" s="76"/>
      <c r="H95" s="44"/>
      <c r="I95" s="44"/>
      <c r="J95" s="44"/>
      <c r="K95" s="74"/>
      <c r="L95" s="37"/>
      <c r="M95" s="148"/>
      <c r="N95" s="37"/>
      <c r="O95" s="38"/>
    </row>
    <row r="96" spans="1:15" ht="15.75" customHeight="1" x14ac:dyDescent="0.25">
      <c r="A96" s="404"/>
      <c r="B96" s="117">
        <v>165522001</v>
      </c>
      <c r="C96" s="38" t="str">
        <f>IFERROR(VLOOKUP(B96,'BLCE JUL-26'!$A$10:$B$1048576,2,0),0)</f>
        <v>Equipo de ayuda audiovisual</v>
      </c>
      <c r="D96" s="44"/>
      <c r="E96" s="73">
        <f>IFERROR(VLOOKUP(B96,'BLCE JUL-26'!$A$10:$F$1048576,6,0),0)</f>
        <v>65524371</v>
      </c>
      <c r="F96" s="44"/>
      <c r="G96" s="76"/>
      <c r="H96" s="44"/>
      <c r="I96" s="44"/>
      <c r="J96" s="44"/>
      <c r="K96" s="74"/>
      <c r="L96" s="37"/>
      <c r="M96" s="148"/>
      <c r="N96" s="37"/>
      <c r="O96" s="38"/>
    </row>
    <row r="97" spans="1:15" ht="15.75" customHeight="1" x14ac:dyDescent="0.25">
      <c r="A97" s="404"/>
      <c r="B97" s="382"/>
      <c r="C97" s="38"/>
      <c r="D97" s="44"/>
      <c r="E97" s="70"/>
      <c r="F97" s="44"/>
      <c r="G97" s="76"/>
      <c r="H97" s="44"/>
      <c r="I97" s="44"/>
      <c r="J97" s="44"/>
      <c r="K97" s="74"/>
      <c r="L97" s="37"/>
      <c r="M97" s="148"/>
      <c r="N97" s="37"/>
      <c r="O97" s="38"/>
    </row>
    <row r="98" spans="1:15" ht="15.75" customHeight="1" x14ac:dyDescent="0.25">
      <c r="A98" s="404"/>
      <c r="B98" s="132">
        <v>1660</v>
      </c>
      <c r="C98" s="42" t="s">
        <v>241</v>
      </c>
      <c r="D98" s="43"/>
      <c r="E98" s="76"/>
      <c r="F98" s="43"/>
      <c r="G98" s="76">
        <f>SUM(E99:E100)</f>
        <v>3145498</v>
      </c>
      <c r="H98" s="43"/>
      <c r="I98" s="43"/>
      <c r="J98" s="43"/>
      <c r="K98" s="72"/>
      <c r="L98" s="39"/>
      <c r="M98" s="147"/>
      <c r="N98" s="39"/>
      <c r="O98" s="42"/>
    </row>
    <row r="99" spans="1:15" ht="15.75" customHeight="1" x14ac:dyDescent="0.25">
      <c r="A99" s="404"/>
      <c r="B99" s="117">
        <v>166007001</v>
      </c>
      <c r="C99" s="38" t="str">
        <f>IFERROR(VLOOKUP(B99,'BLCE JUL-26'!$A$10:$B$1048576,2,0),0)</f>
        <v>Equipo de apoyo diagnóstico</v>
      </c>
      <c r="D99" s="44"/>
      <c r="E99" s="73">
        <f>IFERROR(VLOOKUP(B99,'BLCE JUL-26'!$A$10:$F$1048576,6,0),0)</f>
        <v>1540000</v>
      </c>
      <c r="F99" s="44"/>
      <c r="G99" s="76"/>
      <c r="H99" s="44"/>
      <c r="I99" s="44"/>
      <c r="J99" s="44"/>
      <c r="K99" s="74"/>
      <c r="L99" s="37"/>
      <c r="M99" s="148"/>
      <c r="N99" s="37"/>
      <c r="O99" s="38"/>
    </row>
    <row r="100" spans="1:15" ht="15.75" customHeight="1" x14ac:dyDescent="0.25">
      <c r="A100" s="404"/>
      <c r="B100" s="117">
        <v>166008001</v>
      </c>
      <c r="C100" s="38" t="str">
        <f>IFERROR(VLOOKUP(B100,'BLCE JUL-26'!$A$10:$B$1048576,2,0),0)</f>
        <v>Equipo de apoyo terapéutico</v>
      </c>
      <c r="D100" s="44"/>
      <c r="E100" s="73">
        <f>IFERROR(VLOOKUP(B100,'BLCE JUL-26'!$A$10:$F$1048576,6,0),0)</f>
        <v>1605498</v>
      </c>
      <c r="F100" s="44"/>
      <c r="G100" s="76"/>
      <c r="H100" s="44"/>
      <c r="I100" s="44"/>
      <c r="J100" s="44"/>
      <c r="K100" s="74"/>
      <c r="L100" s="37"/>
      <c r="M100" s="148"/>
      <c r="N100" s="37"/>
      <c r="O100" s="38"/>
    </row>
    <row r="101" spans="1:15" ht="15.75" customHeight="1" x14ac:dyDescent="0.25">
      <c r="A101" s="404"/>
      <c r="B101" s="382"/>
      <c r="C101" s="38"/>
      <c r="D101" s="44"/>
      <c r="E101" s="70"/>
      <c r="F101" s="44"/>
      <c r="G101" s="76"/>
      <c r="H101" s="44"/>
      <c r="I101" s="44"/>
      <c r="J101" s="44"/>
      <c r="K101" s="74"/>
      <c r="L101" s="37"/>
      <c r="M101" s="148"/>
      <c r="N101" s="37"/>
      <c r="O101" s="38"/>
    </row>
    <row r="102" spans="1:15" ht="15.75" customHeight="1" x14ac:dyDescent="0.25">
      <c r="A102" s="404"/>
      <c r="B102" s="132">
        <v>1665</v>
      </c>
      <c r="C102" s="42" t="s">
        <v>242</v>
      </c>
      <c r="D102" s="43"/>
      <c r="E102" s="76"/>
      <c r="F102" s="43"/>
      <c r="G102" s="76">
        <f>SUM(E103:E104)</f>
        <v>364948765.68000001</v>
      </c>
      <c r="H102" s="43"/>
      <c r="I102" s="43"/>
      <c r="J102" s="43"/>
      <c r="K102" s="72"/>
      <c r="L102" s="39"/>
      <c r="M102" s="147"/>
      <c r="N102" s="39"/>
      <c r="O102" s="42"/>
    </row>
    <row r="103" spans="1:15" ht="15.75" customHeight="1" x14ac:dyDescent="0.25">
      <c r="A103" s="404"/>
      <c r="B103" s="117">
        <v>166501001</v>
      </c>
      <c r="C103" s="38" t="str">
        <f>IFERROR(VLOOKUP(B103,'BLCE JUL-26'!$A$10:$B$1048576,2,0),0)</f>
        <v>Muebles y enseres</v>
      </c>
      <c r="D103" s="44"/>
      <c r="E103" s="73">
        <f>IFERROR(VLOOKUP(B103,'BLCE JUL-26'!$A$10:$F$1048576,6,0),0)</f>
        <v>299023355.29000002</v>
      </c>
      <c r="F103" s="44"/>
      <c r="G103" s="76"/>
      <c r="H103" s="44"/>
      <c r="I103" s="44"/>
      <c r="J103" s="44"/>
      <c r="K103" s="74"/>
      <c r="L103" s="37"/>
      <c r="M103" s="148"/>
      <c r="N103" s="37"/>
      <c r="O103" s="38"/>
    </row>
    <row r="104" spans="1:15" ht="15.75" customHeight="1" x14ac:dyDescent="0.25">
      <c r="A104" s="404"/>
      <c r="B104" s="117">
        <v>166502001</v>
      </c>
      <c r="C104" s="38" t="str">
        <f>IFERROR(VLOOKUP(B104,'BLCE JUL-26'!$A$10:$B$1048576,2,0),0)</f>
        <v>Equipo y máquina de oficina</v>
      </c>
      <c r="D104" s="44"/>
      <c r="E104" s="73">
        <f>IFERROR(VLOOKUP(B104,'BLCE JUL-26'!$A$10:$F$1048576,6,0),0)</f>
        <v>65925410.390000001</v>
      </c>
      <c r="F104" s="44"/>
      <c r="G104" s="76"/>
      <c r="H104" s="44"/>
      <c r="I104" s="44"/>
      <c r="J104" s="44"/>
      <c r="K104" s="74"/>
      <c r="L104" s="37"/>
      <c r="M104" s="148"/>
      <c r="N104" s="37"/>
      <c r="O104" s="38"/>
    </row>
    <row r="105" spans="1:15" ht="15.75" customHeight="1" x14ac:dyDescent="0.25">
      <c r="A105" s="404"/>
      <c r="B105" s="382"/>
      <c r="C105" s="38"/>
      <c r="D105" s="44"/>
      <c r="E105" s="70"/>
      <c r="F105" s="44"/>
      <c r="G105" s="76"/>
      <c r="H105" s="44"/>
      <c r="I105" s="44"/>
      <c r="J105" s="44"/>
      <c r="K105" s="74"/>
      <c r="L105" s="37"/>
      <c r="M105" s="148"/>
      <c r="N105" s="37"/>
      <c r="O105" s="38"/>
    </row>
    <row r="106" spans="1:15" ht="15.75" customHeight="1" x14ac:dyDescent="0.25">
      <c r="A106" s="404"/>
      <c r="B106" s="132">
        <v>1670</v>
      </c>
      <c r="C106" s="42" t="s">
        <v>243</v>
      </c>
      <c r="D106" s="43"/>
      <c r="E106" s="76"/>
      <c r="F106" s="43"/>
      <c r="G106" s="76">
        <f>SUM(E107:E108)</f>
        <v>1493166754.8399999</v>
      </c>
      <c r="H106" s="43"/>
      <c r="I106" s="43"/>
      <c r="J106" s="43"/>
      <c r="K106" s="72"/>
      <c r="L106" s="39"/>
      <c r="M106" s="147"/>
      <c r="N106" s="39"/>
      <c r="O106" s="42"/>
    </row>
    <row r="107" spans="1:15" ht="15.75" customHeight="1" x14ac:dyDescent="0.25">
      <c r="A107" s="404"/>
      <c r="B107" s="117">
        <v>167001001</v>
      </c>
      <c r="C107" s="38" t="str">
        <f>IFERROR(VLOOKUP(B107,'BLCE JUL-26'!$A$10:$B$1048576,2,0),0)</f>
        <v>Equipo de comunicación</v>
      </c>
      <c r="D107" s="44"/>
      <c r="E107" s="73">
        <f>IFERROR(VLOOKUP(B107,'BLCE JUL-26'!$A$10:$F$1048576,6,0),0)</f>
        <v>257143207.84</v>
      </c>
      <c r="F107" s="44"/>
      <c r="G107" s="76"/>
      <c r="H107" s="44"/>
      <c r="I107" s="44"/>
      <c r="J107" s="44"/>
      <c r="K107" s="74"/>
      <c r="L107" s="37"/>
      <c r="M107" s="148"/>
      <c r="N107" s="37"/>
      <c r="O107" s="38"/>
    </row>
    <row r="108" spans="1:15" ht="15.75" customHeight="1" x14ac:dyDescent="0.25">
      <c r="A108" s="404"/>
      <c r="B108" s="117">
        <v>167002001</v>
      </c>
      <c r="C108" s="38" t="str">
        <f>IFERROR(VLOOKUP(B108,'BLCE JUL-26'!$A$10:$B$1048576,2,0),0)</f>
        <v>Equipo de computación</v>
      </c>
      <c r="D108" s="44"/>
      <c r="E108" s="73">
        <f>IFERROR(VLOOKUP(B108,'BLCE JUL-26'!$A$10:$F$1048576,6,0),0)</f>
        <v>1236023547</v>
      </c>
      <c r="F108" s="44"/>
      <c r="G108" s="70"/>
      <c r="H108" s="44"/>
      <c r="I108" s="44"/>
      <c r="J108" s="44"/>
      <c r="K108" s="74"/>
      <c r="L108" s="37"/>
      <c r="M108" s="148"/>
      <c r="N108" s="37"/>
      <c r="O108" s="38"/>
    </row>
    <row r="109" spans="1:15" ht="15.75" customHeight="1" x14ac:dyDescent="0.25">
      <c r="A109" s="404"/>
      <c r="B109" s="132"/>
      <c r="C109" s="38"/>
      <c r="D109" s="44"/>
      <c r="E109" s="70"/>
      <c r="F109" s="44"/>
      <c r="G109" s="70"/>
      <c r="H109" s="44"/>
      <c r="I109" s="44"/>
      <c r="J109" s="44"/>
      <c r="K109" s="74"/>
      <c r="L109" s="37"/>
      <c r="M109" s="148"/>
      <c r="N109" s="37"/>
      <c r="O109" s="38"/>
    </row>
    <row r="110" spans="1:15" ht="15.75" customHeight="1" x14ac:dyDescent="0.25">
      <c r="A110" s="404"/>
      <c r="B110" s="132">
        <v>1675</v>
      </c>
      <c r="C110" s="42" t="s">
        <v>244</v>
      </c>
      <c r="D110" s="43"/>
      <c r="E110" s="76"/>
      <c r="F110" s="43"/>
      <c r="G110" s="76">
        <f>+E111</f>
        <v>82000000</v>
      </c>
      <c r="H110" s="43"/>
      <c r="I110" s="43"/>
      <c r="J110" s="43"/>
      <c r="K110" s="72"/>
      <c r="L110" s="39"/>
      <c r="M110" s="147"/>
      <c r="N110" s="39"/>
      <c r="O110" s="42"/>
    </row>
    <row r="111" spans="1:15" ht="15.75" customHeight="1" x14ac:dyDescent="0.25">
      <c r="A111" s="404"/>
      <c r="B111" s="117">
        <v>167502001</v>
      </c>
      <c r="C111" s="38" t="str">
        <f>IFERROR(VLOOKUP(B111,'BLCE JUL-26'!$A$10:$B$1048576,2,0),0)</f>
        <v>Terrestre</v>
      </c>
      <c r="D111" s="44"/>
      <c r="E111" s="73">
        <f>IFERROR(VLOOKUP(B111,'BLCE JUL-26'!$A$10:$F$1048576,6,0),0)</f>
        <v>82000000</v>
      </c>
      <c r="F111" s="44"/>
      <c r="G111" s="70"/>
      <c r="H111" s="44"/>
      <c r="I111" s="44"/>
      <c r="J111" s="44"/>
      <c r="K111" s="74"/>
      <c r="L111" s="37"/>
      <c r="M111" s="148"/>
      <c r="N111" s="37"/>
      <c r="O111" s="38"/>
    </row>
    <row r="112" spans="1:15" ht="15.75" customHeight="1" x14ac:dyDescent="0.25">
      <c r="A112" s="404"/>
      <c r="B112" s="132"/>
      <c r="C112" s="38"/>
      <c r="D112" s="44"/>
      <c r="E112" s="70"/>
      <c r="F112" s="44"/>
      <c r="G112" s="70"/>
      <c r="H112" s="44"/>
      <c r="I112" s="44"/>
      <c r="J112" s="44"/>
      <c r="K112" s="74"/>
      <c r="L112" s="37"/>
      <c r="M112" s="148"/>
      <c r="N112" s="37"/>
      <c r="O112" s="38"/>
    </row>
    <row r="113" spans="1:15" ht="15.75" customHeight="1" x14ac:dyDescent="0.25">
      <c r="A113" s="404"/>
      <c r="B113" s="132">
        <v>1680</v>
      </c>
      <c r="C113" s="42" t="s">
        <v>246</v>
      </c>
      <c r="D113" s="43"/>
      <c r="E113" s="76"/>
      <c r="F113" s="43"/>
      <c r="G113" s="76">
        <f>+E114</f>
        <v>1003911</v>
      </c>
      <c r="H113" s="43"/>
      <c r="I113" s="43"/>
      <c r="J113" s="43"/>
      <c r="K113" s="72"/>
      <c r="L113" s="39"/>
      <c r="M113" s="147"/>
      <c r="N113" s="39"/>
      <c r="O113" s="42"/>
    </row>
    <row r="114" spans="1:15" ht="15.75" customHeight="1" x14ac:dyDescent="0.25">
      <c r="A114" s="404"/>
      <c r="B114" s="117">
        <v>168002001</v>
      </c>
      <c r="C114" s="38" t="str">
        <f>IFERROR(VLOOKUP(B114,'BLCE JUL-26'!$A$10:$B$1048576,2,0),0)</f>
        <v>Equipo de restaurante y cafetería</v>
      </c>
      <c r="D114" s="44"/>
      <c r="E114" s="73">
        <f>IFERROR(VLOOKUP(B114,'BLCE JUL-26'!$A$10:$F$1048576,6,0),0)</f>
        <v>1003911</v>
      </c>
      <c r="F114" s="44"/>
      <c r="G114" s="75"/>
      <c r="H114" s="44"/>
      <c r="I114" s="44"/>
      <c r="J114" s="44"/>
      <c r="K114" s="74"/>
      <c r="L114" s="37"/>
      <c r="M114" s="148"/>
      <c r="N114" s="37"/>
      <c r="O114" s="38"/>
    </row>
    <row r="115" spans="1:15" ht="15.75" customHeight="1" x14ac:dyDescent="0.25">
      <c r="A115" s="404"/>
      <c r="B115" s="132"/>
      <c r="C115" s="38"/>
      <c r="D115" s="44"/>
      <c r="E115" s="70"/>
      <c r="F115" s="44"/>
      <c r="G115" s="70"/>
      <c r="H115" s="44"/>
      <c r="I115" s="44"/>
      <c r="J115" s="44"/>
      <c r="K115" s="74"/>
      <c r="L115" s="37"/>
      <c r="M115" s="148"/>
      <c r="N115" s="37"/>
      <c r="O115" s="38"/>
    </row>
    <row r="116" spans="1:15" ht="15.75" customHeight="1" x14ac:dyDescent="0.25">
      <c r="A116" s="404"/>
      <c r="B116" s="132">
        <v>1681</v>
      </c>
      <c r="C116" s="42" t="s">
        <v>248</v>
      </c>
      <c r="D116" s="44"/>
      <c r="E116" s="70"/>
      <c r="F116" s="44"/>
      <c r="G116" s="76">
        <f>+E117</f>
        <v>8383000</v>
      </c>
      <c r="H116" s="44"/>
      <c r="I116" s="44"/>
      <c r="J116" s="44"/>
      <c r="K116" s="74"/>
      <c r="L116" s="37"/>
      <c r="M116" s="147"/>
      <c r="N116" s="39"/>
      <c r="O116" s="38"/>
    </row>
    <row r="117" spans="1:15" ht="15.75" customHeight="1" x14ac:dyDescent="0.25">
      <c r="A117" s="404"/>
      <c r="B117" s="117">
        <v>168101001</v>
      </c>
      <c r="C117" s="38" t="str">
        <f>IFERROR(VLOOKUP(B117,'BLCE JUL-26'!$A$10:$B$1048576,2,0),0)</f>
        <v>Obras de arte</v>
      </c>
      <c r="D117" s="44"/>
      <c r="E117" s="73">
        <f>IFERROR(VLOOKUP(B117,'BLCE JUL-26'!$A$10:$F$1048576,6,0),0)</f>
        <v>8383000</v>
      </c>
      <c r="F117" s="44"/>
      <c r="G117" s="70"/>
      <c r="H117" s="44"/>
      <c r="I117" s="44"/>
      <c r="J117" s="44"/>
      <c r="K117" s="74"/>
      <c r="L117" s="37"/>
      <c r="M117" s="147"/>
      <c r="N117" s="37"/>
      <c r="O117" s="38"/>
    </row>
    <row r="118" spans="1:15" ht="15.75" customHeight="1" x14ac:dyDescent="0.25">
      <c r="A118" s="404"/>
      <c r="B118" s="132"/>
      <c r="C118" s="38"/>
      <c r="D118" s="44"/>
      <c r="E118" s="70"/>
      <c r="F118" s="44"/>
      <c r="G118" s="70"/>
      <c r="H118" s="44"/>
      <c r="I118" s="44"/>
      <c r="J118" s="44"/>
      <c r="K118" s="74"/>
      <c r="L118" s="37"/>
      <c r="M118" s="147"/>
      <c r="N118" s="37"/>
      <c r="O118" s="38"/>
    </row>
    <row r="119" spans="1:15" ht="15.75" customHeight="1" x14ac:dyDescent="0.25">
      <c r="A119" s="404"/>
      <c r="B119" s="132">
        <v>1685</v>
      </c>
      <c r="C119" s="42" t="s">
        <v>250</v>
      </c>
      <c r="D119" s="44"/>
      <c r="E119" s="71"/>
      <c r="F119" s="44"/>
      <c r="G119" s="79">
        <f>SUM(E120:E135)</f>
        <v>-3848581248.2699995</v>
      </c>
      <c r="H119" s="44"/>
      <c r="I119" s="44"/>
      <c r="J119" s="44"/>
      <c r="K119" s="74"/>
      <c r="L119" s="37"/>
      <c r="M119" s="147"/>
      <c r="N119" s="39"/>
      <c r="O119" s="38"/>
    </row>
    <row r="120" spans="1:15" ht="15.75" customHeight="1" x14ac:dyDescent="0.25">
      <c r="A120" s="404"/>
      <c r="B120" s="117">
        <v>168501001</v>
      </c>
      <c r="C120" s="38" t="str">
        <f>IFERROR(VLOOKUP(B120,'BLCE JUL-26'!$A$10:$B$1048576,2,0),0)</f>
        <v>Edificios y casas</v>
      </c>
      <c r="D120" s="44"/>
      <c r="E120" s="73">
        <f>IFERROR(VLOOKUP(B120,'BLCE JUL-26'!$A$10:$F$1048576,6,0),0)</f>
        <v>-719592581.49000001</v>
      </c>
      <c r="F120" s="52"/>
      <c r="G120" s="70"/>
      <c r="H120" s="52"/>
      <c r="I120" s="52"/>
      <c r="J120" s="52"/>
      <c r="K120" s="74"/>
      <c r="L120" s="37"/>
      <c r="M120" s="148"/>
      <c r="N120" s="37"/>
      <c r="O120" s="38"/>
    </row>
    <row r="121" spans="1:15" ht="15.75" customHeight="1" x14ac:dyDescent="0.25">
      <c r="A121" s="404"/>
      <c r="B121" s="117">
        <v>168503006</v>
      </c>
      <c r="C121" s="38" t="str">
        <f>IFERROR(VLOOKUP(B121,'BLCE JUL-26'!$A$10:$B$1048576,2,0),0)</f>
        <v>Líneas y cables de interconexión</v>
      </c>
      <c r="D121" s="44"/>
      <c r="E121" s="73">
        <f>IFERROR(VLOOKUP(B121,'BLCE JUL-26'!$A$10:$F$1048576,6,0),0)</f>
        <v>-22443077.559999999</v>
      </c>
      <c r="F121" s="52"/>
      <c r="G121" s="71"/>
      <c r="H121" s="52"/>
      <c r="I121" s="52"/>
      <c r="J121" s="52"/>
      <c r="K121" s="74"/>
      <c r="L121" s="37"/>
      <c r="M121" s="148"/>
      <c r="N121" s="37"/>
      <c r="O121" s="38"/>
    </row>
    <row r="122" spans="1:15" ht="15.75" customHeight="1" x14ac:dyDescent="0.25">
      <c r="A122" s="404"/>
      <c r="B122" s="117">
        <v>168504004</v>
      </c>
      <c r="C122" s="38" t="str">
        <f>IFERROR(VLOOKUP(B122,'BLCE JUL-26'!$A$10:$B$1048576,2,0),0)</f>
        <v>Maquinaria industrial</v>
      </c>
      <c r="D122" s="44"/>
      <c r="E122" s="73">
        <f>IFERROR(VLOOKUP(B122,'BLCE JUL-26'!$A$10:$F$1048576,6,0),0)</f>
        <v>-1128129039.5899999</v>
      </c>
      <c r="F122" s="52"/>
      <c r="G122" s="71"/>
      <c r="H122" s="52"/>
      <c r="I122" s="52"/>
      <c r="J122" s="52"/>
      <c r="K122" s="74"/>
      <c r="L122" s="37"/>
      <c r="M122" s="148"/>
      <c r="N122" s="37"/>
      <c r="O122" s="38"/>
    </row>
    <row r="123" spans="1:15" ht="15.75" customHeight="1" x14ac:dyDescent="0.25">
      <c r="A123" s="404"/>
      <c r="B123" s="117">
        <v>168504008</v>
      </c>
      <c r="C123" s="38" t="str">
        <f>IFERROR(VLOOKUP(B123,'BLCE JUL-26'!$A$10:$B$1048576,2,0),0)</f>
        <v>Equipo de enseñanza</v>
      </c>
      <c r="D123" s="44"/>
      <c r="E123" s="73">
        <f>IFERROR(VLOOKUP(B123,'BLCE JUL-26'!$A$10:$F$1048576,6,0),0)</f>
        <v>-38193115.799999997</v>
      </c>
      <c r="F123" s="52"/>
      <c r="G123" s="71"/>
      <c r="H123" s="52"/>
      <c r="I123" s="52"/>
      <c r="J123" s="52"/>
      <c r="K123" s="74"/>
      <c r="L123" s="37"/>
      <c r="M123" s="148"/>
      <c r="N123" s="37"/>
      <c r="O123" s="38"/>
    </row>
    <row r="124" spans="1:15" ht="15.75" customHeight="1" x14ac:dyDescent="0.25">
      <c r="A124" s="404"/>
      <c r="B124" s="117">
        <v>168504009</v>
      </c>
      <c r="C124" s="38" t="str">
        <f>IFERROR(VLOOKUP(B124,'BLCE JUL-26'!$A$10:$B$1048576,2,0),0)</f>
        <v>Herramientas y accesorios</v>
      </c>
      <c r="D124" s="44"/>
      <c r="E124" s="73">
        <f>IFERROR(VLOOKUP(B124,'BLCE JUL-26'!$A$10:$F$1048576,6,0),0)</f>
        <v>-3379518.62</v>
      </c>
      <c r="F124" s="52"/>
      <c r="G124" s="71"/>
      <c r="H124" s="52"/>
      <c r="I124" s="52"/>
      <c r="J124" s="52"/>
      <c r="K124" s="74"/>
      <c r="L124" s="37"/>
      <c r="M124" s="148"/>
      <c r="N124" s="37"/>
      <c r="O124" s="38"/>
    </row>
    <row r="125" spans="1:15" ht="15.75" customHeight="1" x14ac:dyDescent="0.25">
      <c r="A125" s="404"/>
      <c r="B125" s="117">
        <v>168504012</v>
      </c>
      <c r="C125" s="38" t="str">
        <f>IFERROR(VLOOKUP(B125,'BLCE JUL-26'!$A$10:$B$1048576,2,0),0)</f>
        <v>Equipo de ayuda audiovisual</v>
      </c>
      <c r="D125" s="44"/>
      <c r="E125" s="73">
        <f>IFERROR(VLOOKUP(B125,'BLCE JUL-26'!$A$10:$F$1048576,6,0),0)</f>
        <v>-40581210</v>
      </c>
      <c r="F125" s="52"/>
      <c r="G125" s="70"/>
      <c r="H125" s="52"/>
      <c r="I125" s="52"/>
      <c r="J125" s="52"/>
      <c r="K125" s="74"/>
      <c r="L125" s="37"/>
      <c r="M125" s="148"/>
      <c r="N125" s="37"/>
      <c r="O125" s="38"/>
    </row>
    <row r="126" spans="1:15" ht="15.75" customHeight="1" x14ac:dyDescent="0.25">
      <c r="A126" s="404"/>
      <c r="B126" s="117">
        <v>168505006</v>
      </c>
      <c r="C126" s="38" t="str">
        <f>IFERROR(VLOOKUP(B126,'BLCE JUL-26'!$A$10:$B$1048576,2,0),0)</f>
        <v>Equipo de apoyo diagnóstico</v>
      </c>
      <c r="D126" s="44"/>
      <c r="E126" s="73">
        <f>IFERROR(VLOOKUP(B126,'BLCE JUL-26'!$A$10:$F$1048576,6,0),0)</f>
        <v>-959792</v>
      </c>
      <c r="F126" s="52"/>
      <c r="G126" s="70"/>
      <c r="H126" s="52"/>
      <c r="I126" s="52"/>
      <c r="J126" s="52"/>
      <c r="K126" s="74"/>
      <c r="L126" s="37"/>
      <c r="M126" s="148"/>
      <c r="N126" s="37"/>
      <c r="O126" s="38"/>
    </row>
    <row r="127" spans="1:15" ht="15.75" customHeight="1" x14ac:dyDescent="0.25">
      <c r="A127" s="404"/>
      <c r="B127" s="117">
        <v>168505007</v>
      </c>
      <c r="C127" s="38" t="str">
        <f>IFERROR(VLOOKUP(B127,'BLCE JUL-26'!$A$10:$B$1048576,2,0),0)</f>
        <v>Equipo de apoyo terapéutico</v>
      </c>
      <c r="D127" s="44"/>
      <c r="E127" s="73">
        <f>IFERROR(VLOOKUP(B127,'BLCE JUL-26'!$A$10:$F$1048576,6,0),0)</f>
        <v>-1605498.3</v>
      </c>
      <c r="F127" s="52"/>
      <c r="G127" s="71"/>
      <c r="H127" s="52"/>
      <c r="I127" s="52"/>
      <c r="J127" s="52"/>
      <c r="K127" s="74"/>
      <c r="L127" s="37"/>
      <c r="M127" s="148"/>
      <c r="N127" s="37"/>
      <c r="O127" s="38"/>
    </row>
    <row r="128" spans="1:15" ht="15.75" customHeight="1" x14ac:dyDescent="0.25">
      <c r="A128" s="404"/>
      <c r="B128" s="117">
        <v>168506001</v>
      </c>
      <c r="C128" s="38" t="str">
        <f>IFERROR(VLOOKUP(B128,'BLCE JUL-26'!$A$10:$B$1048576,2,0),0)</f>
        <v>Muebles y enseres</v>
      </c>
      <c r="D128" s="44"/>
      <c r="E128" s="73">
        <f>IFERROR(VLOOKUP(B128,'BLCE JUL-26'!$A$10:$F$1048576,6,0),0)</f>
        <v>-246436290.46000001</v>
      </c>
      <c r="F128" s="52"/>
      <c r="G128" s="71"/>
      <c r="H128" s="52"/>
      <c r="I128" s="52"/>
      <c r="J128" s="52"/>
      <c r="K128" s="74"/>
      <c r="L128" s="37"/>
      <c r="M128" s="148"/>
      <c r="N128" s="37"/>
      <c r="O128" s="38"/>
    </row>
    <row r="129" spans="1:18" ht="15.75" customHeight="1" x14ac:dyDescent="0.25">
      <c r="A129" s="404"/>
      <c r="B129" s="117">
        <v>168506002</v>
      </c>
      <c r="C129" s="38" t="str">
        <f>IFERROR(VLOOKUP(B129,'BLCE JUL-26'!$A$10:$B$1048576,2,0),0)</f>
        <v>Equipo y máquina de oficina</v>
      </c>
      <c r="D129" s="44"/>
      <c r="E129" s="73">
        <f>IFERROR(VLOOKUP(B129,'BLCE JUL-26'!$A$10:$F$1048576,6,0),0)</f>
        <v>-58600899.909999996</v>
      </c>
      <c r="F129" s="52"/>
      <c r="G129" s="71"/>
      <c r="H129" s="52"/>
      <c r="I129" s="52"/>
      <c r="J129" s="52"/>
      <c r="K129" s="74"/>
      <c r="L129" s="37"/>
      <c r="M129" s="148"/>
      <c r="N129" s="37"/>
      <c r="O129" s="38"/>
    </row>
    <row r="130" spans="1:18" ht="15.75" customHeight="1" x14ac:dyDescent="0.25">
      <c r="A130" s="404"/>
      <c r="B130" s="117">
        <v>168507001</v>
      </c>
      <c r="C130" s="38" t="str">
        <f>IFERROR(VLOOKUP(B130,'BLCE JUL-26'!$A$10:$B$1048576,2,0),0)</f>
        <v>Equipo de comunicación</v>
      </c>
      <c r="D130" s="44"/>
      <c r="E130" s="73">
        <f>IFERROR(VLOOKUP(B130,'BLCE JUL-26'!$A$10:$F$1048576,6,0),0)</f>
        <v>-311893196.55000001</v>
      </c>
      <c r="F130" s="52"/>
      <c r="G130" s="71"/>
      <c r="H130" s="52"/>
      <c r="I130" s="52"/>
      <c r="J130" s="52"/>
      <c r="K130" s="74"/>
      <c r="L130" s="37"/>
      <c r="M130" s="148"/>
      <c r="N130" s="37"/>
      <c r="O130" s="38"/>
    </row>
    <row r="131" spans="1:18" ht="15.75" customHeight="1" x14ac:dyDescent="0.25">
      <c r="A131" s="404"/>
      <c r="B131" s="117">
        <v>168507002</v>
      </c>
      <c r="C131" s="38" t="str">
        <f>IFERROR(VLOOKUP(B131,'BLCE JUL-26'!$A$10:$B$1048576,2,0),0)</f>
        <v>Equipo de computación</v>
      </c>
      <c r="D131" s="44"/>
      <c r="E131" s="73">
        <f>IFERROR(VLOOKUP(B131,'BLCE JUL-26'!$A$10:$F$1048576,6,0),0)</f>
        <v>-1185456844.29</v>
      </c>
      <c r="F131" s="52"/>
      <c r="G131" s="71"/>
      <c r="H131" s="52"/>
      <c r="I131" s="52"/>
      <c r="J131" s="52"/>
      <c r="K131" s="74"/>
      <c r="L131" s="37"/>
      <c r="M131" s="148"/>
      <c r="N131" s="37"/>
      <c r="O131" s="38"/>
    </row>
    <row r="132" spans="1:18" ht="15.75" customHeight="1" x14ac:dyDescent="0.25">
      <c r="A132" s="404"/>
      <c r="B132" s="117">
        <v>168508002</v>
      </c>
      <c r="C132" s="38" t="str">
        <f>IFERROR(VLOOKUP(B132,'BLCE JUL-26'!$A$10:$B$1048576,2,0),0)</f>
        <v>Terrestre</v>
      </c>
      <c r="D132" s="44"/>
      <c r="E132" s="73">
        <f>IFERROR(VLOOKUP(B132,'BLCE JUL-26'!$A$10:$F$1048576,6,0),0)</f>
        <v>-81999999.700000003</v>
      </c>
      <c r="F132" s="52"/>
      <c r="G132" s="71"/>
      <c r="H132" s="52"/>
      <c r="I132" s="52"/>
      <c r="J132" s="52"/>
      <c r="K132" s="74"/>
      <c r="L132" s="37"/>
      <c r="M132" s="148"/>
      <c r="N132" s="37"/>
      <c r="O132" s="38"/>
    </row>
    <row r="133" spans="1:18" ht="15.75" customHeight="1" x14ac:dyDescent="0.25">
      <c r="A133" s="404"/>
      <c r="B133" s="117">
        <v>168509002</v>
      </c>
      <c r="C133" s="38" t="str">
        <f>IFERROR(VLOOKUP(B133,'BLCE JUL-26'!$A$10:$B$1048576,2,0),0)</f>
        <v>Equipo de restaurante y cafetería</v>
      </c>
      <c r="D133" s="44"/>
      <c r="E133" s="73">
        <f>IFERROR(VLOOKUP(B133,'BLCE JUL-26'!$A$10:$F$1048576,6,0),0)</f>
        <v>-1018828</v>
      </c>
      <c r="F133" s="52"/>
      <c r="G133" s="71"/>
      <c r="H133" s="52"/>
      <c r="I133" s="52"/>
      <c r="J133" s="52"/>
      <c r="K133" s="74"/>
      <c r="L133" s="37"/>
      <c r="M133" s="148"/>
      <c r="N133" s="37"/>
      <c r="O133" s="38"/>
    </row>
    <row r="134" spans="1:18" ht="15.75" customHeight="1" x14ac:dyDescent="0.25">
      <c r="A134" s="404"/>
      <c r="B134" s="117">
        <v>168512001</v>
      </c>
      <c r="C134" s="38" t="str">
        <f>IFERROR(VLOOKUP(B134,'BLCE JUL-26'!$A$10:$B$1048576,2,0),0)</f>
        <v>Obras de arte</v>
      </c>
      <c r="D134" s="44"/>
      <c r="E134" s="73">
        <f>IFERROR(VLOOKUP(B134,'BLCE JUL-26'!$A$10:$F$1048576,6,0),0)</f>
        <v>-8016352</v>
      </c>
      <c r="F134" s="52"/>
      <c r="G134" s="71"/>
      <c r="H134" s="52"/>
      <c r="I134" s="52"/>
      <c r="J134" s="52"/>
      <c r="K134" s="74"/>
      <c r="L134" s="37"/>
      <c r="M134" s="148"/>
      <c r="N134" s="37"/>
      <c r="O134" s="38"/>
    </row>
    <row r="135" spans="1:18" ht="15.75" customHeight="1" x14ac:dyDescent="0.25">
      <c r="A135" s="404"/>
      <c r="B135" s="117">
        <v>168512007</v>
      </c>
      <c r="C135" s="38" t="str">
        <f>IFERROR(VLOOKUP(B135,'BLCE JUL-26'!$A$10:$B$1048576,2,0),0)</f>
        <v>Otros bienes de arte y cultura</v>
      </c>
      <c r="D135" s="44"/>
      <c r="E135" s="73">
        <f>IFERROR(VLOOKUP(B135,'BLCE JUL-26'!$A$10:$F$1048576,6,0),0)</f>
        <v>-275004</v>
      </c>
      <c r="F135" s="52"/>
      <c r="G135" s="71"/>
      <c r="H135" s="52"/>
      <c r="I135" s="52"/>
      <c r="J135" s="52"/>
      <c r="K135" s="74"/>
      <c r="L135" s="37"/>
      <c r="M135" s="148"/>
      <c r="N135" s="37"/>
      <c r="O135" s="38"/>
    </row>
    <row r="136" spans="1:18" ht="15.75" customHeight="1" x14ac:dyDescent="0.25">
      <c r="A136" s="404"/>
      <c r="B136" s="382"/>
      <c r="C136" s="38"/>
      <c r="D136" s="44"/>
      <c r="E136" s="71"/>
      <c r="F136" s="52"/>
      <c r="G136" s="71"/>
      <c r="H136" s="52"/>
      <c r="I136" s="52"/>
      <c r="J136" s="52"/>
      <c r="K136" s="359"/>
      <c r="L136" s="37"/>
      <c r="M136" s="395"/>
      <c r="N136" s="37"/>
      <c r="O136" s="38"/>
      <c r="Q136" s="299"/>
    </row>
    <row r="137" spans="1:18" ht="15.75" customHeight="1" thickBot="1" x14ac:dyDescent="0.3">
      <c r="A137" s="392">
        <v>19</v>
      </c>
      <c r="B137" s="132"/>
      <c r="C137" s="42" t="s">
        <v>253</v>
      </c>
      <c r="D137" s="43"/>
      <c r="E137" s="76"/>
      <c r="F137" s="43"/>
      <c r="G137" s="76"/>
      <c r="H137" s="43"/>
      <c r="I137" s="85">
        <f>+G139+G146+G151+G156+G143</f>
        <v>554134042.20000017</v>
      </c>
      <c r="J137" s="43"/>
      <c r="K137" s="354"/>
      <c r="L137" s="37">
        <f>+'BLCE JUL-26'!F129</f>
        <v>554134042.20000005</v>
      </c>
      <c r="M137" s="395">
        <f>+I137-L137</f>
        <v>0</v>
      </c>
      <c r="N137" s="39"/>
      <c r="O137" s="291"/>
      <c r="Q137" s="299"/>
    </row>
    <row r="138" spans="1:18" ht="15.75" customHeight="1" thickTop="1" x14ac:dyDescent="0.35">
      <c r="A138" s="405"/>
      <c r="B138" s="386"/>
      <c r="C138" s="101"/>
      <c r="D138" s="48"/>
      <c r="E138" s="88"/>
      <c r="F138" s="49"/>
      <c r="G138" s="78"/>
      <c r="H138" s="50"/>
      <c r="I138" s="76"/>
      <c r="J138" s="51"/>
      <c r="K138" s="358"/>
      <c r="L138" s="41"/>
      <c r="M138" s="395"/>
      <c r="N138" s="41"/>
      <c r="O138" s="40"/>
      <c r="Q138" s="299"/>
      <c r="R138" s="292"/>
    </row>
    <row r="139" spans="1:18" ht="15.75" customHeight="1" x14ac:dyDescent="0.25">
      <c r="A139" s="392"/>
      <c r="B139" s="132">
        <v>1906</v>
      </c>
      <c r="C139" s="42" t="s">
        <v>254</v>
      </c>
      <c r="D139" s="43"/>
      <c r="E139" s="79"/>
      <c r="F139" s="43"/>
      <c r="G139" s="76">
        <f>+E140</f>
        <v>0</v>
      </c>
      <c r="H139" s="43"/>
      <c r="I139" s="43"/>
      <c r="J139" s="43"/>
      <c r="K139" s="72"/>
      <c r="L139" s="39"/>
      <c r="M139" s="395">
        <f>+M138-I137</f>
        <v>-554134042.20000017</v>
      </c>
      <c r="N139" s="39"/>
      <c r="O139" s="42"/>
      <c r="Q139" s="299"/>
    </row>
    <row r="140" spans="1:18" ht="15.75" customHeight="1" x14ac:dyDescent="0.25">
      <c r="A140" s="392"/>
      <c r="B140" s="117">
        <v>190603</v>
      </c>
      <c r="C140" s="38" t="str">
        <f>IFERROR(VLOOKUP(B140,'BLCE JUL-26'!$A$10:$B$1048576,2,0),0)</f>
        <v>Avances para viáticos y gastos de viaje</v>
      </c>
      <c r="D140" s="43"/>
      <c r="E140" s="73">
        <f>IFERROR(VLOOKUP(B140,'BLCE JUL-26'!$A$10:$F$1048576,6,0),0)</f>
        <v>0</v>
      </c>
      <c r="F140" s="43"/>
      <c r="G140" s="76"/>
      <c r="H140" s="43"/>
      <c r="I140" s="43"/>
      <c r="J140" s="43"/>
      <c r="K140" s="72"/>
      <c r="N140" s="39"/>
      <c r="O140" s="42"/>
    </row>
    <row r="141" spans="1:18" ht="15.75" customHeight="1" x14ac:dyDescent="0.25">
      <c r="A141" s="392"/>
      <c r="B141" s="117"/>
      <c r="C141" s="37"/>
      <c r="D141" s="44"/>
      <c r="E141" s="73"/>
      <c r="F141" s="43"/>
      <c r="G141" s="76"/>
      <c r="H141" s="43"/>
      <c r="I141" s="43"/>
      <c r="J141" s="43"/>
      <c r="K141" s="72"/>
      <c r="L141" s="37"/>
      <c r="M141" s="148"/>
      <c r="N141" s="39"/>
      <c r="O141" s="42"/>
    </row>
    <row r="142" spans="1:18" ht="15.75" customHeight="1" x14ac:dyDescent="0.25">
      <c r="A142" s="404"/>
      <c r="B142" s="382"/>
      <c r="C142" s="37"/>
      <c r="D142" s="44"/>
      <c r="E142" s="71"/>
      <c r="F142" s="44"/>
      <c r="G142" s="76"/>
      <c r="H142" s="44"/>
      <c r="I142" s="44"/>
      <c r="J142" s="44"/>
      <c r="K142" s="74"/>
      <c r="L142" s="37"/>
      <c r="M142" s="148"/>
      <c r="N142" s="37"/>
      <c r="O142" s="38"/>
    </row>
    <row r="143" spans="1:18" ht="15.75" customHeight="1" x14ac:dyDescent="0.25">
      <c r="A143" s="404"/>
      <c r="B143" s="132">
        <v>1907</v>
      </c>
      <c r="C143" s="131" t="str">
        <f>+'ANEXO 2'!B41</f>
        <v>Derechos de compensaciones por impuestos y contribuciones</v>
      </c>
      <c r="D143" s="43"/>
      <c r="E143" s="79"/>
      <c r="F143" s="43"/>
      <c r="G143" s="76">
        <f>+E144</f>
        <v>38288716.32</v>
      </c>
      <c r="H143" s="44"/>
      <c r="I143" s="44"/>
      <c r="J143" s="44"/>
      <c r="K143" s="74"/>
      <c r="L143" s="37"/>
      <c r="M143" s="148"/>
      <c r="N143" s="37"/>
      <c r="O143" s="38"/>
    </row>
    <row r="144" spans="1:18" ht="15.75" customHeight="1" x14ac:dyDescent="0.25">
      <c r="A144" s="404"/>
      <c r="B144" s="117">
        <v>1907</v>
      </c>
      <c r="C144" s="37" t="str">
        <f>+L144</f>
        <v>U.A.E. DIRECCION DE IMPUESTOS Y ADUANAS NACIONALES</v>
      </c>
      <c r="D144" s="43"/>
      <c r="E144" s="73">
        <f>+M144</f>
        <v>38288716.32</v>
      </c>
      <c r="F144" s="43"/>
      <c r="G144" s="76"/>
      <c r="H144" s="44"/>
      <c r="I144" s="44"/>
      <c r="J144" s="44"/>
      <c r="K144" s="74"/>
      <c r="L144" s="37" t="s">
        <v>211</v>
      </c>
      <c r="M144" s="148">
        <v>38288716.32</v>
      </c>
      <c r="N144" s="37"/>
      <c r="O144" s="38"/>
    </row>
    <row r="145" spans="1:15" ht="15.75" customHeight="1" x14ac:dyDescent="0.25">
      <c r="A145" s="404"/>
      <c r="B145" s="382"/>
      <c r="C145" s="37"/>
      <c r="D145" s="44"/>
      <c r="E145" s="71"/>
      <c r="F145" s="44"/>
      <c r="G145" s="76"/>
      <c r="H145" s="44"/>
      <c r="I145" s="44"/>
      <c r="J145" s="44"/>
      <c r="K145" s="74"/>
      <c r="L145" s="37"/>
      <c r="M145" s="148"/>
      <c r="N145" s="37"/>
      <c r="O145" s="38"/>
    </row>
    <row r="146" spans="1:15" ht="15.75" customHeight="1" x14ac:dyDescent="0.25">
      <c r="A146" s="404"/>
      <c r="B146" s="132">
        <v>1908</v>
      </c>
      <c r="C146" s="42" t="s">
        <v>62</v>
      </c>
      <c r="D146" s="43"/>
      <c r="E146" s="76"/>
      <c r="F146" s="43"/>
      <c r="G146" s="76">
        <f>SUM(E147:E149)</f>
        <v>161347958.23000002</v>
      </c>
      <c r="H146" s="43"/>
      <c r="I146" s="43"/>
      <c r="J146" s="43"/>
      <c r="K146" s="72"/>
      <c r="L146" s="39"/>
      <c r="M146" s="147"/>
      <c r="N146" s="39"/>
      <c r="O146" s="42"/>
    </row>
    <row r="147" spans="1:15" ht="15.75" customHeight="1" x14ac:dyDescent="0.25">
      <c r="A147" s="404"/>
      <c r="B147" s="132"/>
      <c r="C147" s="37" t="str">
        <f>+L147</f>
        <v xml:space="preserve">FIDUCIARIA LA PREVISORA S.A. </v>
      </c>
      <c r="D147" s="43"/>
      <c r="E147" s="73">
        <f>+M147</f>
        <v>9797069.6400000006</v>
      </c>
      <c r="F147" s="43"/>
      <c r="G147" s="76"/>
      <c r="H147" s="43"/>
      <c r="I147" s="43"/>
      <c r="J147" s="43"/>
      <c r="K147" s="72"/>
      <c r="L147" s="297" t="s">
        <v>259</v>
      </c>
      <c r="M147" s="400">
        <v>9797069.6400000006</v>
      </c>
      <c r="N147" s="39"/>
      <c r="O147" s="42"/>
    </row>
    <row r="148" spans="1:15" ht="15.75" customHeight="1" x14ac:dyDescent="0.25">
      <c r="A148" s="404"/>
      <c r="B148" s="382"/>
      <c r="C148" s="37" t="str">
        <f>+L148</f>
        <v>MINISTERIO DE HACIENDA Y CREDITO PUBLICO</v>
      </c>
      <c r="D148" s="44"/>
      <c r="E148" s="73">
        <f>+M148</f>
        <v>151550888.59</v>
      </c>
      <c r="F148" s="44"/>
      <c r="G148" s="80"/>
      <c r="H148" s="44"/>
      <c r="I148" s="44"/>
      <c r="J148" s="44"/>
      <c r="K148" s="74"/>
      <c r="L148" s="297" t="s">
        <v>260</v>
      </c>
      <c r="M148" s="400">
        <v>151550888.59</v>
      </c>
      <c r="N148" s="37"/>
      <c r="O148" s="38"/>
    </row>
    <row r="149" spans="1:15" ht="15.75" hidden="1" customHeight="1" x14ac:dyDescent="0.25">
      <c r="A149" s="404"/>
      <c r="B149" s="382"/>
      <c r="C149" s="37"/>
      <c r="D149" s="44"/>
      <c r="E149" s="73">
        <f>IFERROR(VLOOKUP(B149,'BLCE MAR-26'!$A$10:$F$1048576,6,0),0)</f>
        <v>0</v>
      </c>
      <c r="F149" s="44"/>
      <c r="G149" s="80"/>
      <c r="H149" s="44"/>
      <c r="I149" s="44"/>
      <c r="J149" s="44"/>
      <c r="K149" s="74"/>
      <c r="L149" s="169" t="s">
        <v>260</v>
      </c>
      <c r="M149" s="396">
        <v>262354950.59</v>
      </c>
      <c r="N149" s="37"/>
      <c r="O149" s="38"/>
    </row>
    <row r="150" spans="1:15" ht="15.75" customHeight="1" x14ac:dyDescent="0.25">
      <c r="A150" s="404"/>
      <c r="B150" s="382"/>
      <c r="C150" s="38"/>
      <c r="D150" s="44"/>
      <c r="E150" s="71"/>
      <c r="F150" s="44"/>
      <c r="G150" s="76"/>
      <c r="H150" s="44"/>
      <c r="I150" s="44"/>
      <c r="J150" s="44"/>
      <c r="K150" s="74"/>
      <c r="L150" s="173"/>
      <c r="M150" s="397"/>
      <c r="N150" s="37"/>
      <c r="O150" s="38"/>
    </row>
    <row r="151" spans="1:15" ht="15.75" customHeight="1" x14ac:dyDescent="0.25">
      <c r="A151" s="404"/>
      <c r="B151" s="132">
        <v>1970</v>
      </c>
      <c r="C151" s="42" t="s">
        <v>261</v>
      </c>
      <c r="D151" s="43"/>
      <c r="E151" s="79"/>
      <c r="F151" s="43"/>
      <c r="G151" s="76">
        <f>SUM(E152:E154)</f>
        <v>1405679484.1900001</v>
      </c>
      <c r="H151" s="43"/>
      <c r="I151" s="43"/>
      <c r="J151" s="43"/>
      <c r="K151" s="72"/>
      <c r="L151" s="173"/>
      <c r="M151" s="170"/>
      <c r="N151" s="39"/>
      <c r="O151" s="42"/>
    </row>
    <row r="152" spans="1:15" ht="15.75" customHeight="1" x14ac:dyDescent="0.25">
      <c r="A152" s="404"/>
      <c r="B152" s="117">
        <v>197005001</v>
      </c>
      <c r="C152" s="38" t="str">
        <f>IFERROR(VLOOKUP(B152,'BLCE JUL-26'!$A$10:$B$1048576,2,0),0)</f>
        <v>Derechos</v>
      </c>
      <c r="D152" s="44"/>
      <c r="E152" s="73">
        <f>IFERROR(VLOOKUP(B152,'BLCE JUL-26'!$A$10:$F$1048576,6,0),0)</f>
        <v>608276128</v>
      </c>
      <c r="F152" s="44"/>
      <c r="H152" s="44"/>
      <c r="I152" s="44"/>
      <c r="J152" s="44"/>
      <c r="K152" s="74"/>
      <c r="L152" s="37"/>
      <c r="M152" s="148"/>
      <c r="N152" s="37"/>
      <c r="O152" s="38"/>
    </row>
    <row r="153" spans="1:15" ht="15.75" customHeight="1" x14ac:dyDescent="0.25">
      <c r="A153" s="404"/>
      <c r="B153" s="117">
        <v>197007001</v>
      </c>
      <c r="C153" s="38" t="str">
        <f>IFERROR(VLOOKUP(B153,'BLCE JUL-26'!$A$10:$B$1048576,2,0),0)</f>
        <v>Licencias</v>
      </c>
      <c r="D153" s="44"/>
      <c r="E153" s="73">
        <f>IFERROR(VLOOKUP(B153,'BLCE JUL-26'!$A$10:$F$1048576,6,0),0)</f>
        <v>782603356.19000006</v>
      </c>
      <c r="F153" s="44"/>
      <c r="G153" s="76"/>
      <c r="H153" s="44"/>
      <c r="I153" s="44"/>
      <c r="J153" s="44"/>
      <c r="K153" s="74"/>
      <c r="L153" s="37"/>
      <c r="M153" s="148"/>
      <c r="N153" s="37"/>
      <c r="O153" s="38"/>
    </row>
    <row r="154" spans="1:15" ht="15.75" customHeight="1" x14ac:dyDescent="0.25">
      <c r="A154" s="404"/>
      <c r="B154" s="117">
        <v>197008001</v>
      </c>
      <c r="C154" s="38" t="str">
        <f>IFERROR(VLOOKUP(B154,'BLCE JUL-26'!$A$10:$B$1048576,2,0),0)</f>
        <v>Softwares</v>
      </c>
      <c r="D154" s="44"/>
      <c r="E154" s="73">
        <f>IFERROR(VLOOKUP(B154,'BLCE JUL-26'!$A$10:$F$1048576,6,0),0)</f>
        <v>14800000</v>
      </c>
      <c r="F154" s="44"/>
      <c r="G154" s="76"/>
      <c r="H154" s="44"/>
      <c r="I154" s="44"/>
      <c r="J154" s="44"/>
      <c r="K154" s="74"/>
      <c r="L154" s="37"/>
      <c r="M154" s="148"/>
      <c r="N154" s="37"/>
      <c r="O154" s="38"/>
    </row>
    <row r="155" spans="1:15" ht="15.75" customHeight="1" x14ac:dyDescent="0.25">
      <c r="A155" s="404"/>
      <c r="B155" s="382"/>
      <c r="C155" s="38"/>
      <c r="D155" s="44"/>
      <c r="E155" s="71"/>
      <c r="F155" s="44"/>
      <c r="G155" s="76"/>
      <c r="H155" s="44"/>
      <c r="I155" s="44"/>
      <c r="J155" s="44"/>
      <c r="K155" s="74"/>
      <c r="L155" s="37"/>
      <c r="M155" s="148"/>
      <c r="N155" s="37"/>
      <c r="O155" s="38"/>
    </row>
    <row r="156" spans="1:15" ht="15.75" customHeight="1" x14ac:dyDescent="0.25">
      <c r="A156" s="404"/>
      <c r="B156" s="132">
        <v>1975</v>
      </c>
      <c r="C156" s="42" t="s">
        <v>80</v>
      </c>
      <c r="D156" s="43"/>
      <c r="E156" s="79"/>
      <c r="F156" s="43"/>
      <c r="G156" s="76">
        <f>SUM(E157:E159)</f>
        <v>-1051182116.54</v>
      </c>
      <c r="H156" s="43"/>
      <c r="I156" s="43"/>
      <c r="J156" s="43"/>
      <c r="K156" s="72"/>
      <c r="L156" s="39"/>
      <c r="M156" s="147"/>
      <c r="N156" s="39"/>
      <c r="O156" s="42"/>
    </row>
    <row r="157" spans="1:15" ht="15.75" customHeight="1" x14ac:dyDescent="0.25">
      <c r="A157" s="404"/>
      <c r="B157" s="117">
        <v>197505001</v>
      </c>
      <c r="C157" s="38" t="str">
        <f>IFERROR(VLOOKUP(B157,'BLCE JUL-26'!$A$10:$B$1048576,2,0),0)</f>
        <v>Derechos</v>
      </c>
      <c r="D157" s="44"/>
      <c r="E157" s="73">
        <f>IFERROR(VLOOKUP(B157,'BLCE JUL-26'!$A$10:$F$1048576,6,0),0)</f>
        <v>-309908133.80000001</v>
      </c>
      <c r="F157" s="44"/>
      <c r="H157" s="44"/>
      <c r="I157" s="44"/>
      <c r="J157" s="44"/>
      <c r="K157" s="74"/>
      <c r="L157" s="37"/>
      <c r="M157" s="148"/>
      <c r="N157" s="37"/>
      <c r="O157" s="38"/>
    </row>
    <row r="158" spans="1:15" ht="15.75" customHeight="1" x14ac:dyDescent="0.25">
      <c r="A158" s="404"/>
      <c r="B158" s="117">
        <v>197507001</v>
      </c>
      <c r="C158" s="38" t="str">
        <f>IFERROR(VLOOKUP(B158,'BLCE JUL-26'!$A$10:$B$1048576,2,0),0)</f>
        <v>Licencias</v>
      </c>
      <c r="D158" s="44"/>
      <c r="E158" s="73">
        <f>IFERROR(VLOOKUP(B158,'BLCE JUL-26'!$A$10:$F$1048576,6,0),0)</f>
        <v>-725098982.74000001</v>
      </c>
      <c r="F158" s="44"/>
      <c r="G158" s="70"/>
      <c r="H158" s="44"/>
      <c r="I158" s="44"/>
      <c r="J158" s="44"/>
      <c r="K158" s="74"/>
      <c r="L158" s="37"/>
      <c r="M158" s="148"/>
      <c r="N158" s="37"/>
      <c r="O158" s="38"/>
    </row>
    <row r="159" spans="1:15" ht="15.75" customHeight="1" x14ac:dyDescent="0.25">
      <c r="A159" s="404"/>
      <c r="B159" s="117">
        <v>197508001</v>
      </c>
      <c r="C159" s="38" t="str">
        <f>IFERROR(VLOOKUP(B159,'BLCE JUL-26'!$A$10:$B$1048576,2,0),0)</f>
        <v>Softwares</v>
      </c>
      <c r="D159" s="44"/>
      <c r="E159" s="73">
        <f>IFERROR(VLOOKUP(B159,'BLCE JUL-26'!$A$10:$F$1048576,6,0),0)</f>
        <v>-16175000</v>
      </c>
      <c r="F159" s="44"/>
      <c r="G159" s="70"/>
      <c r="H159" s="44"/>
      <c r="I159" s="44"/>
      <c r="J159" s="44"/>
      <c r="K159" s="74"/>
      <c r="L159" s="37"/>
      <c r="M159" s="148"/>
      <c r="N159" s="37"/>
      <c r="O159" s="38"/>
    </row>
    <row r="160" spans="1:15" ht="15.75" customHeight="1" x14ac:dyDescent="0.25">
      <c r="A160" s="404"/>
      <c r="B160" s="382"/>
      <c r="C160" s="38"/>
      <c r="D160" s="44"/>
      <c r="E160" s="70"/>
      <c r="F160" s="44"/>
      <c r="G160" s="70"/>
      <c r="H160" s="44"/>
      <c r="I160" s="44"/>
      <c r="J160" s="44"/>
      <c r="K160" s="74"/>
      <c r="L160" s="37"/>
      <c r="M160" s="148"/>
      <c r="N160" s="37"/>
      <c r="O160" s="38"/>
    </row>
    <row r="161" spans="1:16" s="93" customFormat="1" ht="19.5" thickBot="1" x14ac:dyDescent="0.35">
      <c r="A161" s="403"/>
      <c r="B161" s="388"/>
      <c r="C161" s="86" t="s">
        <v>81</v>
      </c>
      <c r="D161" s="87"/>
      <c r="E161" s="87"/>
      <c r="F161" s="87"/>
      <c r="G161" s="87"/>
      <c r="H161" s="87"/>
      <c r="J161" s="90"/>
      <c r="K161" s="379">
        <f>+I11+I24+I29+I49+I68+I137</f>
        <v>13951460014.34</v>
      </c>
      <c r="L161" s="39">
        <f>+'BLCE JUL-26'!J9</f>
        <v>13951460014.34</v>
      </c>
      <c r="M161" s="152">
        <f>+K161-L161</f>
        <v>0</v>
      </c>
      <c r="N161" s="91"/>
      <c r="O161" s="92"/>
    </row>
    <row r="162" spans="1:16" ht="15.75" customHeight="1" thickTop="1" x14ac:dyDescent="0.35">
      <c r="A162" s="405"/>
      <c r="B162" s="386"/>
      <c r="C162" s="101"/>
      <c r="D162" s="48"/>
      <c r="E162" s="88"/>
      <c r="F162" s="49"/>
      <c r="G162" s="78"/>
      <c r="H162" s="50"/>
      <c r="I162" s="44"/>
      <c r="J162" s="51"/>
      <c r="K162" s="358"/>
      <c r="L162" s="41"/>
      <c r="M162" s="151"/>
      <c r="N162" s="41"/>
      <c r="O162" s="40"/>
    </row>
    <row r="163" spans="1:16" s="93" customFormat="1" ht="18.75" x14ac:dyDescent="0.3">
      <c r="A163" s="406">
        <v>2</v>
      </c>
      <c r="B163" s="384"/>
      <c r="C163" s="102" t="s">
        <v>23</v>
      </c>
      <c r="D163" s="96"/>
      <c r="E163" s="97"/>
      <c r="F163" s="98"/>
      <c r="G163" s="99"/>
      <c r="H163" s="100"/>
      <c r="I163" s="96"/>
      <c r="J163" s="90"/>
      <c r="K163" s="360"/>
      <c r="L163" s="95"/>
      <c r="M163" s="149"/>
      <c r="N163" s="95"/>
      <c r="O163" s="92"/>
    </row>
    <row r="164" spans="1:16" ht="15.75" customHeight="1" x14ac:dyDescent="0.25">
      <c r="A164" s="392"/>
      <c r="B164" s="132"/>
      <c r="C164" s="38"/>
      <c r="D164" s="44"/>
      <c r="E164" s="70"/>
      <c r="F164" s="43"/>
      <c r="G164" s="76"/>
      <c r="H164" s="43"/>
      <c r="I164" s="43"/>
      <c r="J164" s="43"/>
      <c r="K164" s="74"/>
      <c r="L164" s="37"/>
      <c r="M164" s="148"/>
      <c r="N164" s="37"/>
      <c r="O164" s="38"/>
    </row>
    <row r="165" spans="1:16" ht="15.75" customHeight="1" thickBot="1" x14ac:dyDescent="0.3">
      <c r="A165" s="392"/>
      <c r="B165" s="132">
        <v>24</v>
      </c>
      <c r="C165" s="42" t="s">
        <v>265</v>
      </c>
      <c r="D165" s="43"/>
      <c r="E165" s="79"/>
      <c r="F165" s="44"/>
      <c r="G165" s="70"/>
      <c r="H165" s="44"/>
      <c r="I165" s="85">
        <f>+G167+G171+G176+G187+G198+G203+G211+G208</f>
        <v>646378502.90999997</v>
      </c>
      <c r="J165" s="44"/>
      <c r="K165" s="74"/>
      <c r="L165" s="37">
        <f>+'BLCE JUL-26'!F150</f>
        <v>-725098982.74000001</v>
      </c>
      <c r="M165" s="147">
        <f>+I165-L165</f>
        <v>1371477485.6500001</v>
      </c>
      <c r="N165" s="39"/>
      <c r="O165" s="38"/>
    </row>
    <row r="166" spans="1:16" ht="15.75" customHeight="1" thickTop="1" x14ac:dyDescent="0.25">
      <c r="A166" s="392"/>
      <c r="B166" s="132"/>
      <c r="C166" s="42"/>
      <c r="D166" s="43"/>
      <c r="E166" s="79"/>
      <c r="F166" s="44"/>
      <c r="G166" s="70"/>
      <c r="H166" s="44"/>
      <c r="I166" s="76"/>
      <c r="J166" s="44"/>
      <c r="K166" s="74"/>
      <c r="L166" s="37"/>
      <c r="M166" s="148"/>
      <c r="N166" s="37"/>
      <c r="O166" s="38"/>
    </row>
    <row r="167" spans="1:16" ht="15.75" customHeight="1" x14ac:dyDescent="0.25">
      <c r="A167" s="392"/>
      <c r="B167" s="132">
        <v>2401</v>
      </c>
      <c r="C167" s="42" t="s">
        <v>89</v>
      </c>
      <c r="D167" s="43"/>
      <c r="E167" s="71"/>
      <c r="F167" s="44"/>
      <c r="G167" s="79">
        <f>SUM(E168:E169)</f>
        <v>187900</v>
      </c>
      <c r="H167" s="44"/>
      <c r="I167" s="44"/>
      <c r="J167" s="44"/>
      <c r="K167" s="74"/>
      <c r="L167" s="37">
        <f>+'ANEXO 2'!C105</f>
        <v>187900</v>
      </c>
      <c r="M167" s="147">
        <f>+L167-G167</f>
        <v>0</v>
      </c>
      <c r="N167" s="37"/>
      <c r="O167" s="38"/>
    </row>
    <row r="168" spans="1:16" ht="15.75" x14ac:dyDescent="0.25">
      <c r="A168" s="392"/>
      <c r="B168" s="117">
        <v>240101001</v>
      </c>
      <c r="C168" s="38" t="s">
        <v>447</v>
      </c>
      <c r="D168" s="184"/>
      <c r="E168" s="73">
        <f>IFERROR(VLOOKUP(B168,'BLCE JUL-26'!$A$10:$F$1048576,6,0),0)</f>
        <v>187900</v>
      </c>
      <c r="F168" s="44"/>
      <c r="G168" s="79"/>
      <c r="H168" s="44"/>
      <c r="I168" s="44"/>
      <c r="J168" s="44"/>
      <c r="K168" s="74"/>
      <c r="L168" s="37"/>
      <c r="M168" s="148"/>
      <c r="N168" s="37"/>
      <c r="O168" s="38"/>
      <c r="P168" s="117"/>
    </row>
    <row r="169" spans="1:16" ht="15.75" x14ac:dyDescent="0.25">
      <c r="A169" s="392"/>
      <c r="B169" s="117">
        <v>240102001</v>
      </c>
      <c r="C169" s="38" t="str">
        <f>IFERROR(VLOOKUP(B169,'BLCE JUL-26'!$A$10:$B$1048576,2,0),0)</f>
        <v>Proyectos de inversión</v>
      </c>
      <c r="D169" s="44"/>
      <c r="E169" s="73">
        <f>IFERROR(VLOOKUP(B169,'BLCE JUL-26'!$A$10:$F$1048576,6,0),0)</f>
        <v>0</v>
      </c>
      <c r="F169" s="44"/>
      <c r="G169" s="79"/>
      <c r="H169" s="44"/>
      <c r="I169" s="44"/>
      <c r="J169" s="44"/>
      <c r="K169" s="74"/>
      <c r="L169" s="37"/>
      <c r="M169" s="148"/>
      <c r="N169" s="37"/>
      <c r="O169" s="38"/>
    </row>
    <row r="170" spans="1:16" ht="15.75" customHeight="1" x14ac:dyDescent="0.25">
      <c r="A170" s="392"/>
      <c r="B170" s="392"/>
      <c r="C170" s="37"/>
      <c r="D170" s="43"/>
      <c r="E170" s="73"/>
      <c r="F170" s="44"/>
      <c r="G170" s="79"/>
      <c r="H170" s="44"/>
      <c r="I170" s="44"/>
      <c r="J170" s="44"/>
      <c r="K170" s="74"/>
      <c r="L170" s="37"/>
      <c r="M170" s="148"/>
      <c r="N170" s="37"/>
      <c r="O170" s="38"/>
    </row>
    <row r="171" spans="1:16" ht="15.75" customHeight="1" x14ac:dyDescent="0.25">
      <c r="A171" s="392"/>
      <c r="B171" s="132">
        <v>2407</v>
      </c>
      <c r="C171" s="42" t="s">
        <v>91</v>
      </c>
      <c r="D171" s="43"/>
      <c r="E171" s="71"/>
      <c r="F171" s="44"/>
      <c r="G171" s="79">
        <f>SUM(E172:E174)</f>
        <v>2050875.91</v>
      </c>
      <c r="H171" s="44"/>
      <c r="I171" s="76"/>
      <c r="J171" s="44"/>
      <c r="K171" s="74"/>
      <c r="L171" s="37">
        <f>+'BLCE JUL-26'!F156</f>
        <v>187900</v>
      </c>
      <c r="M171" s="147">
        <f>+G171-L171</f>
        <v>1862975.91</v>
      </c>
      <c r="N171" s="37"/>
      <c r="O171" s="38"/>
    </row>
    <row r="172" spans="1:16" ht="15.75" customHeight="1" x14ac:dyDescent="0.25">
      <c r="A172" s="392"/>
      <c r="B172" s="117">
        <v>240706</v>
      </c>
      <c r="C172" s="38" t="str">
        <f>IFERROR(VLOOKUP(B172,'BLCE JUL-26'!$A$10:$B$1048576,2,0),0)</f>
        <v>Cobro cartera de terceros</v>
      </c>
      <c r="D172" s="44"/>
      <c r="E172" s="73">
        <f>IFERROR(VLOOKUP(B172,'BLCE JUL-26'!$A$10:$F$1048576,6,0),0)</f>
        <v>88311</v>
      </c>
      <c r="F172" s="52"/>
      <c r="G172" s="80"/>
      <c r="H172" s="52"/>
      <c r="I172" s="71"/>
      <c r="J172" s="52"/>
      <c r="K172" s="74"/>
      <c r="L172" s="37"/>
      <c r="M172" s="148"/>
      <c r="N172" s="37"/>
      <c r="O172" s="38"/>
    </row>
    <row r="173" spans="1:16" ht="15.75" customHeight="1" x14ac:dyDescent="0.25">
      <c r="A173" s="392"/>
      <c r="B173" s="117">
        <v>240720</v>
      </c>
      <c r="C173" s="38" t="str">
        <f>IFERROR(VLOOKUP(B173,'BLCE JUL-26'!$A$10:$B$1048576,2,0),0)</f>
        <v>Recaudos por clasificar</v>
      </c>
      <c r="D173" s="44"/>
      <c r="E173" s="73">
        <f>IFERROR(VLOOKUP(B173,'BLCE JUL-26'!$A$10:$F$1048576,6,0),0)</f>
        <v>1923902.91</v>
      </c>
      <c r="F173" s="52"/>
      <c r="G173" s="79"/>
      <c r="H173" s="52"/>
      <c r="I173" s="71"/>
      <c r="J173" s="52"/>
      <c r="K173" s="74"/>
      <c r="L173" s="37"/>
      <c r="M173" s="148"/>
      <c r="N173" s="37"/>
      <c r="O173" s="38"/>
    </row>
    <row r="174" spans="1:16" ht="15.75" customHeight="1" x14ac:dyDescent="0.25">
      <c r="A174" s="392"/>
      <c r="B174" s="117">
        <v>240722</v>
      </c>
      <c r="C174" s="38" t="str">
        <f>IFERROR(VLOOKUP(B174,'BLCE JUL-26'!$A$10:$B$1048576,2,0),0)</f>
        <v>Estampillas</v>
      </c>
      <c r="D174" s="44"/>
      <c r="E174" s="73">
        <f>IFERROR(VLOOKUP(B174,'BLCE JUL-26'!$A$10:$F$1048576,6,0),0)</f>
        <v>38662</v>
      </c>
      <c r="F174" s="52"/>
      <c r="G174" s="79"/>
      <c r="H174" s="52"/>
      <c r="I174" s="71"/>
      <c r="J174" s="52"/>
      <c r="K174" s="74"/>
      <c r="L174" s="37"/>
      <c r="M174" s="148"/>
      <c r="N174" s="37"/>
      <c r="O174" s="38"/>
    </row>
    <row r="175" spans="1:16" ht="15.75" customHeight="1" x14ac:dyDescent="0.25">
      <c r="A175" s="392"/>
      <c r="B175" s="382"/>
      <c r="C175" s="38"/>
      <c r="D175" s="44"/>
      <c r="E175" s="71"/>
      <c r="F175" s="52"/>
      <c r="G175" s="79"/>
      <c r="H175" s="52"/>
      <c r="I175" s="71"/>
      <c r="J175" s="52"/>
      <c r="K175" s="74"/>
      <c r="L175" s="37"/>
      <c r="M175" s="148"/>
      <c r="N175" s="37"/>
      <c r="O175" s="38"/>
    </row>
    <row r="176" spans="1:16" ht="15.75" customHeight="1" x14ac:dyDescent="0.25">
      <c r="A176" s="392"/>
      <c r="B176" s="132">
        <v>2424</v>
      </c>
      <c r="C176" s="42" t="s">
        <v>92</v>
      </c>
      <c r="D176" s="43"/>
      <c r="E176" s="71"/>
      <c r="F176" s="44"/>
      <c r="G176" s="79">
        <f>SUM(E177:E185)</f>
        <v>74436282</v>
      </c>
      <c r="H176" s="44"/>
      <c r="I176" s="76"/>
      <c r="J176" s="44"/>
      <c r="K176" s="74"/>
      <c r="L176" s="37">
        <f>+'BLCE JUL-26'!F163</f>
        <v>88311</v>
      </c>
      <c r="M176" s="147">
        <f>+G176-L176</f>
        <v>74347971</v>
      </c>
      <c r="N176" s="37"/>
      <c r="O176" s="38"/>
    </row>
    <row r="177" spans="1:15" ht="15.75" customHeight="1" x14ac:dyDescent="0.25">
      <c r="A177" s="392"/>
      <c r="B177" s="117">
        <v>242401001</v>
      </c>
      <c r="C177" s="38" t="str">
        <f>IFERROR(VLOOKUP(B177,'BLCE JUL-26'!$A$10:$B$1048576,2,0),0)</f>
        <v>Aportes a fondos pensionales</v>
      </c>
      <c r="D177" s="44"/>
      <c r="E177" s="73">
        <f>IFERROR(VLOOKUP(B177,'BLCE JUL-26'!$A$10:$F$1048576,6,0),0)</f>
        <v>19305595</v>
      </c>
      <c r="F177" s="52"/>
      <c r="G177" s="70"/>
      <c r="H177" s="52"/>
      <c r="I177" s="71"/>
      <c r="J177" s="52"/>
      <c r="K177" s="74"/>
      <c r="L177" s="37"/>
      <c r="M177" s="148"/>
      <c r="N177" s="37"/>
      <c r="O177" s="38"/>
    </row>
    <row r="178" spans="1:15" ht="15.75" customHeight="1" x14ac:dyDescent="0.25">
      <c r="A178" s="392"/>
      <c r="B178" s="117">
        <v>242402001</v>
      </c>
      <c r="C178" s="38" t="str">
        <f>IFERROR(VLOOKUP(B178,'BLCE JUL-26'!$A$10:$B$1048576,2,0),0)</f>
        <v>Aportes a seguridad social en salud</v>
      </c>
      <c r="D178" s="44"/>
      <c r="E178" s="73">
        <f>IFERROR(VLOOKUP(B178,'BLCE JUL-26'!$A$10:$F$1048576,6,0),0)</f>
        <v>14996629</v>
      </c>
      <c r="F178" s="52"/>
      <c r="G178" s="70"/>
      <c r="H178" s="52"/>
      <c r="I178" s="71"/>
      <c r="J178" s="52"/>
      <c r="K178" s="74"/>
      <c r="L178" s="37"/>
      <c r="M178" s="148"/>
      <c r="N178" s="37"/>
      <c r="O178" s="38"/>
    </row>
    <row r="179" spans="1:15" ht="15.75" hidden="1" customHeight="1" x14ac:dyDescent="0.25">
      <c r="A179" s="392"/>
      <c r="B179" s="117">
        <v>242404001</v>
      </c>
      <c r="C179" s="38" t="str">
        <f>IFERROR(VLOOKUP(B179,'BLCE JUL-26'!$A$10:$B$1048576,2,0),0)</f>
        <v>Sindicatos</v>
      </c>
      <c r="D179" s="44"/>
      <c r="E179" s="73">
        <f>IFERROR(VLOOKUP(B179,'BLCE JUL-26'!$A$10:$F$1048576,6,0),0)</f>
        <v>0</v>
      </c>
      <c r="F179" s="52"/>
      <c r="G179" s="70"/>
      <c r="H179" s="52"/>
      <c r="I179" s="71"/>
      <c r="J179" s="52"/>
      <c r="K179" s="74"/>
      <c r="L179" s="37"/>
      <c r="M179" s="148"/>
      <c r="N179" s="37"/>
      <c r="O179" s="38"/>
    </row>
    <row r="180" spans="1:15" ht="15.75" hidden="1" customHeight="1" x14ac:dyDescent="0.25">
      <c r="A180" s="392"/>
      <c r="B180" s="117">
        <v>242405001</v>
      </c>
      <c r="C180" s="38" t="str">
        <f>IFERROR(VLOOKUP(B180,'BLCE JUL-26'!$A$10:$B$1048576,2,0),0)</f>
        <v>Cooperativas</v>
      </c>
      <c r="D180" s="44"/>
      <c r="E180" s="73">
        <f>IFERROR(VLOOKUP(B180,'BLCE JUL-26'!$A$10:$F$1048576,6,0),0)</f>
        <v>0</v>
      </c>
      <c r="F180" s="52"/>
      <c r="G180" s="70"/>
      <c r="H180" s="52"/>
      <c r="I180" s="71"/>
      <c r="J180" s="52"/>
      <c r="K180" s="74"/>
      <c r="L180" s="37"/>
      <c r="M180" s="148"/>
      <c r="N180" s="37"/>
      <c r="O180" s="38"/>
    </row>
    <row r="181" spans="1:15" ht="15.75" hidden="1" customHeight="1" x14ac:dyDescent="0.25">
      <c r="A181" s="392"/>
      <c r="B181" s="117">
        <v>242407001</v>
      </c>
      <c r="C181" s="38" t="str">
        <f>IFERROR(VLOOKUP(B181,'BLCE JUL-26'!$A$10:$B$1048576,2,0),0)</f>
        <v>Libranzas</v>
      </c>
      <c r="D181" s="44"/>
      <c r="E181" s="73">
        <f>IFERROR(VLOOKUP(B181,'BLCE JUL-26'!$A$10:$F$1048576,6,0),0)</f>
        <v>7238750</v>
      </c>
      <c r="F181" s="52"/>
      <c r="G181" s="71"/>
      <c r="H181" s="52"/>
      <c r="I181" s="52"/>
      <c r="J181" s="52"/>
      <c r="K181" s="74"/>
      <c r="L181" s="37"/>
      <c r="M181" s="148"/>
      <c r="N181" s="37"/>
      <c r="O181" s="38"/>
    </row>
    <row r="182" spans="1:15" ht="15.75" hidden="1" customHeight="1" x14ac:dyDescent="0.25">
      <c r="A182" s="392"/>
      <c r="B182" s="117">
        <v>242408001</v>
      </c>
      <c r="C182" s="38" t="str">
        <f>IFERROR(VLOOKUP(B182,'BLCE JUL-26'!$A$10:$B$1048576,2,0),0)</f>
        <v>Contratos de medicina prepagada</v>
      </c>
      <c r="D182" s="44"/>
      <c r="E182" s="73">
        <f>IFERROR(VLOOKUP(B182,'BLCE JUL-26'!$A$10:$F$1048576,6,0),0)</f>
        <v>0</v>
      </c>
      <c r="F182" s="52"/>
      <c r="G182" s="71"/>
      <c r="H182" s="52"/>
      <c r="I182" s="52"/>
      <c r="J182" s="52"/>
      <c r="K182" s="74"/>
      <c r="L182" s="37"/>
      <c r="M182" s="148"/>
      <c r="N182" s="37"/>
      <c r="O182" s="38"/>
    </row>
    <row r="183" spans="1:15" ht="15.75" hidden="1" customHeight="1" x14ac:dyDescent="0.25">
      <c r="A183" s="392"/>
      <c r="B183" s="117">
        <v>242411001</v>
      </c>
      <c r="C183" s="38" t="str">
        <f>IFERROR(VLOOKUP(B183,'BLCE JUL-26'!$A$10:$B$1048576,2,0),0)</f>
        <v>Embargos judiciales</v>
      </c>
      <c r="D183" s="44"/>
      <c r="E183" s="73">
        <f>IFERROR(VLOOKUP(B183,'BLCE JUL-26'!$A$10:$F$1048576,6,0),0)</f>
        <v>701148</v>
      </c>
      <c r="F183" s="52"/>
      <c r="G183" s="71"/>
      <c r="H183" s="52"/>
      <c r="I183" s="52"/>
      <c r="J183" s="52"/>
      <c r="K183" s="74"/>
      <c r="L183" s="37"/>
      <c r="M183" s="148"/>
      <c r="N183" s="37"/>
      <c r="O183" s="38"/>
    </row>
    <row r="184" spans="1:15" ht="15.75" hidden="1" customHeight="1" x14ac:dyDescent="0.25">
      <c r="A184" s="392"/>
      <c r="B184" s="117">
        <v>242413001</v>
      </c>
      <c r="C184" s="38">
        <f>IFERROR(VLOOKUP(B184,'BLCE JUL-26'!$A$10:$B$1048576,2,0),0)</f>
        <v>0</v>
      </c>
      <c r="D184" s="44"/>
      <c r="E184" s="73">
        <f>IFERROR(VLOOKUP(B184,'BLCE JUL-26'!$A$10:$F$1048576,6,0),0)</f>
        <v>0</v>
      </c>
      <c r="F184" s="52"/>
      <c r="G184" s="71"/>
      <c r="H184" s="52"/>
      <c r="I184" s="52"/>
      <c r="J184" s="52"/>
      <c r="K184" s="74"/>
      <c r="L184" s="37"/>
      <c r="M184" s="148"/>
      <c r="N184" s="37"/>
      <c r="O184" s="38"/>
    </row>
    <row r="185" spans="1:15" ht="15.75" customHeight="1" x14ac:dyDescent="0.25">
      <c r="A185" s="392"/>
      <c r="B185" s="117">
        <v>242490001</v>
      </c>
      <c r="C185" s="38" t="str">
        <f>IFERROR(VLOOKUP(B185,'BLCE JUL-26'!$A$10:$B$1048576,2,0),0)</f>
        <v>Otros descuentos de nómina</v>
      </c>
      <c r="D185" s="44"/>
      <c r="E185" s="73">
        <f>IFERROR(VLOOKUP(B185,'BLCE JUL-26'!$A$10:$F$1048576,6,0),0)</f>
        <v>32194160</v>
      </c>
      <c r="F185" s="52"/>
      <c r="G185" s="71"/>
      <c r="H185" s="52"/>
      <c r="I185" s="52"/>
      <c r="J185" s="52"/>
      <c r="K185" s="74"/>
      <c r="L185" s="37"/>
      <c r="M185" s="148"/>
      <c r="N185" s="37"/>
      <c r="O185" s="38"/>
    </row>
    <row r="186" spans="1:15" ht="15.75" customHeight="1" x14ac:dyDescent="0.25">
      <c r="A186" s="392"/>
      <c r="B186" s="132"/>
      <c r="C186" s="38"/>
      <c r="D186" s="43"/>
      <c r="E186" s="71"/>
      <c r="F186" s="44"/>
      <c r="G186" s="70"/>
      <c r="H186" s="44"/>
      <c r="I186" s="44"/>
      <c r="J186" s="44"/>
      <c r="K186" s="74"/>
      <c r="L186" s="37"/>
      <c r="M186" s="148"/>
      <c r="N186" s="37"/>
      <c r="O186" s="38"/>
    </row>
    <row r="187" spans="1:15" ht="15.75" customHeight="1" x14ac:dyDescent="0.25">
      <c r="A187" s="392"/>
      <c r="B187" s="132">
        <v>2436</v>
      </c>
      <c r="C187" s="42" t="s">
        <v>277</v>
      </c>
      <c r="D187" s="44"/>
      <c r="E187" s="71"/>
      <c r="F187" s="52"/>
      <c r="G187" s="79">
        <f>SUM(E188:E196)</f>
        <v>29048134</v>
      </c>
      <c r="H187" s="52"/>
      <c r="I187" s="52"/>
      <c r="J187" s="52"/>
      <c r="K187" s="74"/>
      <c r="L187" s="37">
        <f>+'BLCE JUL-26'!F180</f>
        <v>0</v>
      </c>
      <c r="M187" s="147">
        <f>+G187-L187</f>
        <v>29048134</v>
      </c>
      <c r="N187" s="37"/>
      <c r="O187" s="38"/>
    </row>
    <row r="188" spans="1:15" ht="15.75" customHeight="1" x14ac:dyDescent="0.25">
      <c r="A188" s="392"/>
      <c r="B188" s="117">
        <v>243603</v>
      </c>
      <c r="C188" s="38" t="str">
        <f>IFERROR(VLOOKUP(B188,'BLCE JUL-26'!$A$10:$B$1048576,2,0),0)</f>
        <v>Honorarios</v>
      </c>
      <c r="D188" s="44"/>
      <c r="E188" s="73">
        <f>IFERROR(VLOOKUP(B188,'BLCE JUL-26'!$A$10:$F$1048576,6,0),0)</f>
        <v>473806</v>
      </c>
      <c r="F188" s="52"/>
      <c r="G188" s="71"/>
      <c r="H188" s="52"/>
      <c r="I188" s="52"/>
      <c r="J188" s="52"/>
      <c r="K188" s="74"/>
      <c r="L188" s="37"/>
      <c r="M188" s="148"/>
      <c r="N188" s="37"/>
      <c r="O188" s="38"/>
    </row>
    <row r="189" spans="1:15" ht="15.75" hidden="1" customHeight="1" x14ac:dyDescent="0.25">
      <c r="A189" s="404"/>
      <c r="B189" s="117">
        <v>243604</v>
      </c>
      <c r="C189" s="38">
        <f>IFERROR(VLOOKUP(B189,'BLCE JUL-26'!$A$10:$B$1048576,2,0),0)</f>
        <v>0</v>
      </c>
      <c r="D189" s="44"/>
      <c r="E189" s="73">
        <f>IFERROR(VLOOKUP(B189,'BLCE JUL-26'!$A$10:$F$1048576,6,0),0)</f>
        <v>0</v>
      </c>
      <c r="F189" s="44"/>
      <c r="G189" s="71"/>
      <c r="H189" s="52"/>
      <c r="I189" s="52"/>
      <c r="J189" s="52"/>
      <c r="K189" s="74"/>
      <c r="L189" s="37"/>
      <c r="M189" s="148"/>
      <c r="N189" s="37"/>
      <c r="O189" s="38"/>
    </row>
    <row r="190" spans="1:15" ht="15.75" customHeight="1" x14ac:dyDescent="0.25">
      <c r="A190" s="404"/>
      <c r="B190" s="117">
        <v>243605</v>
      </c>
      <c r="C190" s="38" t="str">
        <f>IFERROR(VLOOKUP(B190,'BLCE JUL-26'!$A$10:$B$1048576,2,0),0)</f>
        <v>Servicios</v>
      </c>
      <c r="D190" s="44"/>
      <c r="E190" s="73">
        <f>IFERROR(VLOOKUP(B190,'BLCE JUL-26'!$A$10:$F$1048576,6,0),0)</f>
        <v>1534214</v>
      </c>
      <c r="F190" s="44"/>
      <c r="G190" s="71"/>
      <c r="H190" s="52"/>
      <c r="I190" s="52"/>
      <c r="J190" s="52"/>
      <c r="K190" s="110"/>
      <c r="L190" s="37"/>
      <c r="M190" s="148"/>
      <c r="N190" s="37"/>
      <c r="O190" s="38"/>
    </row>
    <row r="191" spans="1:15" ht="15.75" customHeight="1" x14ac:dyDescent="0.25">
      <c r="A191" s="404"/>
      <c r="B191" s="117">
        <v>243608</v>
      </c>
      <c r="C191" s="38" t="str">
        <f>IFERROR(VLOOKUP(B191,'BLCE JUL-26'!$A$10:$B$1048576,2,0),0)</f>
        <v>Compras</v>
      </c>
      <c r="D191" s="44"/>
      <c r="E191" s="73">
        <f>IFERROR(VLOOKUP(B191,'BLCE JUL-26'!$A$10:$F$1048576,6,0),0)</f>
        <v>3534233</v>
      </c>
      <c r="F191" s="44"/>
      <c r="G191" s="71"/>
      <c r="H191" s="52"/>
      <c r="I191" s="52"/>
      <c r="J191" s="52"/>
      <c r="K191" s="74"/>
      <c r="L191" s="37"/>
      <c r="M191" s="148"/>
      <c r="N191" s="37"/>
      <c r="O191" s="38"/>
    </row>
    <row r="192" spans="1:15" ht="15.75" customHeight="1" x14ac:dyDescent="0.25">
      <c r="A192" s="404"/>
      <c r="B192" s="117">
        <v>243615</v>
      </c>
      <c r="C192" s="38" t="str">
        <f>IFERROR(VLOOKUP(B192,'BLCE JUL-26'!$A$10:$B$1048576,2,0),0)</f>
        <v>Rentas de trabajo</v>
      </c>
      <c r="D192" s="44"/>
      <c r="E192" s="73">
        <f>IFERROR(VLOOKUP(B192,'BLCE JUL-26'!$A$10:$F$1048576,6,0),0)</f>
        <v>15009735</v>
      </c>
      <c r="F192" s="44"/>
      <c r="G192" s="71"/>
      <c r="H192" s="52"/>
      <c r="I192" s="52"/>
      <c r="J192" s="52"/>
      <c r="K192" s="74"/>
      <c r="L192" s="37"/>
      <c r="M192" s="148"/>
      <c r="N192" s="37"/>
      <c r="O192" s="38"/>
    </row>
    <row r="193" spans="1:15" ht="15.75" customHeight="1" x14ac:dyDescent="0.25">
      <c r="A193" s="404"/>
      <c r="B193" s="117">
        <v>243625</v>
      </c>
      <c r="C193" s="38" t="str">
        <f>IFERROR(VLOOKUP(B193,'BLCE JUL-26'!$A$10:$B$1048576,2,0),0)</f>
        <v>Impuesto a las ventas retenido.</v>
      </c>
      <c r="D193" s="44"/>
      <c r="E193" s="73">
        <f>IFERROR(VLOOKUP(B193,'BLCE JUL-26'!$A$10:$F$1048576,6,0),0)</f>
        <v>3007034</v>
      </c>
      <c r="F193" s="44"/>
      <c r="G193" s="71"/>
      <c r="H193" s="52"/>
      <c r="I193" s="52"/>
      <c r="J193" s="52"/>
      <c r="K193" s="72"/>
      <c r="L193" s="39"/>
      <c r="M193" s="147"/>
      <c r="N193" s="39"/>
      <c r="O193" s="38"/>
    </row>
    <row r="194" spans="1:15" ht="15.75" customHeight="1" x14ac:dyDescent="0.25">
      <c r="A194" s="392"/>
      <c r="B194" s="117">
        <v>243626</v>
      </c>
      <c r="C194" s="38" t="str">
        <f>IFERROR(VLOOKUP(B194,'BLCE JUL-26'!$A$10:$B$1048576,2,0),0)</f>
        <v>Contratos de construcción</v>
      </c>
      <c r="D194" s="43"/>
      <c r="E194" s="73">
        <f>IFERROR(VLOOKUP(B194,'BLCE JUL-26'!$A$10:$F$1048576,6,0),0)</f>
        <v>847</v>
      </c>
      <c r="F194" s="44"/>
      <c r="G194" s="70"/>
      <c r="H194" s="44"/>
      <c r="I194" s="44"/>
      <c r="J194" s="44"/>
      <c r="K194" s="74"/>
      <c r="L194" s="37"/>
      <c r="M194" s="148"/>
      <c r="N194" s="37"/>
      <c r="O194" s="38"/>
    </row>
    <row r="195" spans="1:15" ht="15.75" customHeight="1" x14ac:dyDescent="0.25">
      <c r="A195" s="392"/>
      <c r="B195" s="117">
        <v>243627</v>
      </c>
      <c r="C195" s="38" t="str">
        <f>IFERROR(VLOOKUP(B195,'BLCE JUL-26'!$A$10:$B$1048576,2,0),0)</f>
        <v>Retención de impuesto de industria y comercio por compras</v>
      </c>
      <c r="D195" s="43"/>
      <c r="E195" s="73">
        <f>IFERROR(VLOOKUP(B195,'BLCE JUL-26'!$A$10:$F$1048576,6,0),0)</f>
        <v>5488265</v>
      </c>
      <c r="F195" s="44"/>
      <c r="G195" s="70"/>
      <c r="H195" s="44"/>
      <c r="I195" s="44"/>
      <c r="J195" s="44"/>
      <c r="K195" s="74"/>
      <c r="L195" s="37"/>
      <c r="M195" s="148"/>
      <c r="N195" s="37"/>
      <c r="O195" s="38"/>
    </row>
    <row r="196" spans="1:15" ht="15.75" hidden="1" customHeight="1" x14ac:dyDescent="0.25">
      <c r="A196" s="392"/>
      <c r="B196" s="130">
        <v>243690</v>
      </c>
      <c r="C196" s="38">
        <f>IFERROR(VLOOKUP(B196,'BLCE JUL-26'!$A$10:$B$1048576,2,0),0)</f>
        <v>0</v>
      </c>
      <c r="D196" s="43"/>
      <c r="E196" s="73">
        <f>IFERROR(VLOOKUP(B196,'BLCE JUL-26'!$A$10:$F$1048576,6,0),0)</f>
        <v>0</v>
      </c>
      <c r="F196" s="44"/>
      <c r="G196" s="70"/>
      <c r="H196" s="44"/>
      <c r="I196" s="44"/>
      <c r="J196" s="44"/>
      <c r="K196" s="74"/>
      <c r="L196" s="37"/>
      <c r="M196" s="148"/>
      <c r="N196" s="37"/>
      <c r="O196" s="38"/>
    </row>
    <row r="197" spans="1:15" ht="15.75" customHeight="1" x14ac:dyDescent="0.25">
      <c r="A197" s="392"/>
      <c r="B197" s="385"/>
      <c r="C197" s="38"/>
      <c r="D197" s="43"/>
      <c r="E197" s="71"/>
      <c r="F197" s="44"/>
      <c r="G197" s="70"/>
      <c r="H197" s="44"/>
      <c r="I197" s="44"/>
      <c r="J197" s="44"/>
      <c r="K197" s="74"/>
      <c r="L197" s="37"/>
      <c r="M197" s="148"/>
      <c r="N197" s="37"/>
      <c r="O197" s="38"/>
    </row>
    <row r="198" spans="1:15" ht="15.75" customHeight="1" x14ac:dyDescent="0.25">
      <c r="A198" s="392"/>
      <c r="B198" s="132">
        <v>2440</v>
      </c>
      <c r="C198" s="42" t="s">
        <v>94</v>
      </c>
      <c r="D198" s="43"/>
      <c r="E198" s="71"/>
      <c r="F198" s="44"/>
      <c r="G198" s="79">
        <f>SUM(E199:E201)</f>
        <v>1685590.5</v>
      </c>
      <c r="H198" s="44"/>
      <c r="I198" s="44"/>
      <c r="J198" s="44"/>
      <c r="K198" s="74"/>
      <c r="L198" s="37">
        <f>+'BLCE JUL-26'!F202</f>
        <v>847</v>
      </c>
      <c r="M198" s="147">
        <f>+G198-L198</f>
        <v>1684743.5</v>
      </c>
      <c r="N198" s="37"/>
      <c r="O198" s="38"/>
    </row>
    <row r="199" spans="1:15" ht="15.75" hidden="1" customHeight="1" x14ac:dyDescent="0.25">
      <c r="A199" s="392"/>
      <c r="B199" s="130">
        <v>244003001</v>
      </c>
      <c r="C199" s="38">
        <f>IFERROR(VLOOKUP(B199,'BLCE JUL-26'!$A$10:$B$1048576,2,0),0)</f>
        <v>0</v>
      </c>
      <c r="D199" s="43"/>
      <c r="E199" s="73">
        <f>IFERROR(VLOOKUP(B199,'BLCE JUL-26'!$A$10:$F$1048576,6,0),0)</f>
        <v>0</v>
      </c>
      <c r="F199" s="44"/>
      <c r="G199" s="70"/>
      <c r="H199" s="44"/>
      <c r="I199" s="44"/>
      <c r="J199" s="44"/>
      <c r="K199" s="74"/>
      <c r="L199" s="37"/>
      <c r="M199" s="148"/>
      <c r="N199" s="37"/>
      <c r="O199" s="38"/>
    </row>
    <row r="200" spans="1:15" ht="15.75" customHeight="1" x14ac:dyDescent="0.25">
      <c r="A200" s="392"/>
      <c r="B200" s="117">
        <v>244004001</v>
      </c>
      <c r="C200" s="38" t="str">
        <f>IFERROR(VLOOKUP(B200,'BLCE JUL-26'!$A$10:$B$1048576,2,0),0)</f>
        <v>Impuesto de industria y comercio</v>
      </c>
      <c r="D200" s="43"/>
      <c r="E200" s="73">
        <f>IFERROR(VLOOKUP(B200,'BLCE JUL-26'!$A$10:$F$1048576,6,0),0)</f>
        <v>1685590.5</v>
      </c>
      <c r="F200" s="44"/>
      <c r="G200" s="70"/>
      <c r="H200" s="44"/>
      <c r="I200" s="44"/>
      <c r="J200" s="44"/>
      <c r="K200" s="74"/>
      <c r="L200" s="37"/>
      <c r="M200" s="148"/>
      <c r="N200" s="37"/>
      <c r="O200" s="38"/>
    </row>
    <row r="201" spans="1:15" ht="15.75" hidden="1" customHeight="1" x14ac:dyDescent="0.25">
      <c r="A201" s="392"/>
      <c r="B201" s="130">
        <v>244016001</v>
      </c>
      <c r="C201" s="38" t="s">
        <v>287</v>
      </c>
      <c r="D201" s="43"/>
      <c r="E201" s="73">
        <f>IFERROR(VLOOKUP(B201,'BLCE MAR-26'!$A$9:$F$1048576,6,0),0)</f>
        <v>0</v>
      </c>
      <c r="F201" s="44"/>
      <c r="G201" s="70"/>
      <c r="H201" s="44"/>
      <c r="I201" s="44"/>
      <c r="J201" s="44"/>
      <c r="K201" s="74"/>
      <c r="L201" s="37"/>
      <c r="M201" s="148"/>
      <c r="N201" s="37"/>
      <c r="O201" s="38"/>
    </row>
    <row r="202" spans="1:15" ht="15.75" customHeight="1" x14ac:dyDescent="0.25">
      <c r="A202" s="392"/>
      <c r="B202" s="130"/>
      <c r="C202" s="38"/>
      <c r="D202" s="43"/>
      <c r="E202" s="71"/>
      <c r="F202" s="44"/>
      <c r="G202" s="70"/>
      <c r="H202" s="44"/>
      <c r="I202" s="44"/>
      <c r="J202" s="44"/>
      <c r="K202" s="74"/>
      <c r="L202" s="37"/>
      <c r="M202" s="148"/>
      <c r="N202" s="37"/>
      <c r="O202" s="38"/>
    </row>
    <row r="203" spans="1:15" ht="15.75" customHeight="1" x14ac:dyDescent="0.25">
      <c r="A203" s="392"/>
      <c r="B203" s="132">
        <v>2445</v>
      </c>
      <c r="C203" s="42" t="s">
        <v>95</v>
      </c>
      <c r="D203" s="43"/>
      <c r="E203" s="71"/>
      <c r="F203" s="44"/>
      <c r="G203" s="79">
        <f>+E204+E206+E205</f>
        <v>537533663.98000002</v>
      </c>
      <c r="H203" s="44"/>
      <c r="I203" s="44"/>
      <c r="J203" s="44"/>
      <c r="K203" s="74"/>
      <c r="L203" s="37">
        <f>+'BLCE JUL-26'!F205</f>
        <v>59345627</v>
      </c>
      <c r="M203" s="147">
        <f>+G203-L203</f>
        <v>478188036.98000002</v>
      </c>
      <c r="N203" s="37"/>
      <c r="O203" s="38"/>
    </row>
    <row r="204" spans="1:15" ht="15.75" customHeight="1" x14ac:dyDescent="0.25">
      <c r="A204" s="392"/>
      <c r="B204" s="117">
        <v>244501001</v>
      </c>
      <c r="C204" s="38" t="str">
        <f>IFERROR(VLOOKUP(B204,'BLCE JUL-26'!$A$10:$B$1048576,2,0),0)</f>
        <v>Venta de bienes</v>
      </c>
      <c r="D204" s="43"/>
      <c r="E204" s="73">
        <f>IFERROR(VLOOKUP(B204,'BLCE JUL-26'!$A$10:$F$1048576,6,0),0)</f>
        <v>544908133.87</v>
      </c>
      <c r="F204" s="44"/>
      <c r="G204" s="70"/>
      <c r="H204" s="44"/>
      <c r="I204" s="44"/>
      <c r="J204" s="44"/>
      <c r="K204" s="74"/>
      <c r="L204" s="37"/>
      <c r="M204" s="148"/>
      <c r="N204" s="37"/>
      <c r="O204" s="38"/>
    </row>
    <row r="205" spans="1:15" ht="15.75" customHeight="1" x14ac:dyDescent="0.25">
      <c r="A205" s="392"/>
      <c r="B205" s="117">
        <v>244505001</v>
      </c>
      <c r="C205" s="38" t="str">
        <f>IFERROR(VLOOKUP(B205,'BLCE JUL-26'!$A$10:$B$1048576,2,0),0)</f>
        <v>Compra de bienes (db)</v>
      </c>
      <c r="D205" s="43"/>
      <c r="E205" s="73">
        <f>IFERROR(VLOOKUP(B205,'BLCE JUL-26'!$A$10:$F$1048576,6,0),0)</f>
        <v>-3006690.15</v>
      </c>
      <c r="F205" s="44"/>
      <c r="G205" s="70"/>
      <c r="H205" s="44"/>
      <c r="I205" s="44"/>
      <c r="J205" s="44"/>
      <c r="K205" s="74"/>
      <c r="L205" s="37"/>
      <c r="M205" s="148"/>
      <c r="N205" s="37"/>
      <c r="O205" s="38"/>
    </row>
    <row r="206" spans="1:15" ht="15.75" customHeight="1" x14ac:dyDescent="0.25">
      <c r="A206" s="392"/>
      <c r="B206" s="117">
        <v>244580001</v>
      </c>
      <c r="C206" s="38" t="str">
        <f>IFERROR(VLOOKUP(B206,'BLCE JUL-26'!$A$10:$B$1048576,2,0),0)</f>
        <v>Valor pagado (db)</v>
      </c>
      <c r="D206" s="43"/>
      <c r="E206" s="73">
        <f>IFERROR(VLOOKUP(B206,'BLCE JUL-26'!$A$10:$F$1048576,6,0),0)</f>
        <v>-4367779.74</v>
      </c>
      <c r="F206" s="44"/>
      <c r="G206" s="70"/>
      <c r="H206" s="44"/>
      <c r="I206" s="44"/>
      <c r="J206" s="44"/>
      <c r="K206" s="74"/>
      <c r="L206" s="37"/>
      <c r="M206" s="148"/>
      <c r="N206" s="37"/>
      <c r="O206" s="38"/>
    </row>
    <row r="207" spans="1:15" ht="15.75" customHeight="1" x14ac:dyDescent="0.25">
      <c r="A207" s="392"/>
      <c r="B207" s="130"/>
      <c r="C207" s="38"/>
      <c r="D207" s="43"/>
      <c r="E207" s="73"/>
      <c r="F207" s="44"/>
      <c r="G207" s="70"/>
      <c r="H207" s="44"/>
      <c r="I207" s="44"/>
      <c r="J207" s="44"/>
      <c r="K207" s="74"/>
      <c r="L207" s="37"/>
      <c r="M207" s="148"/>
      <c r="N207" s="37"/>
      <c r="O207" s="38"/>
    </row>
    <row r="208" spans="1:15" ht="15.75" hidden="1" customHeight="1" x14ac:dyDescent="0.25">
      <c r="A208" s="392"/>
      <c r="B208" s="132">
        <v>2460</v>
      </c>
      <c r="C208" s="131" t="s">
        <v>290</v>
      </c>
      <c r="D208" s="43"/>
      <c r="E208" s="71"/>
      <c r="F208" s="44"/>
      <c r="G208" s="79">
        <f>SUM(E209:E210)</f>
        <v>0</v>
      </c>
      <c r="H208" s="44"/>
      <c r="I208" s="44"/>
      <c r="J208" s="44"/>
      <c r="K208" s="74"/>
      <c r="L208" s="37"/>
      <c r="M208" s="148"/>
      <c r="N208" s="37"/>
      <c r="O208" s="38"/>
    </row>
    <row r="209" spans="1:15" ht="15.75" hidden="1" customHeight="1" x14ac:dyDescent="0.25">
      <c r="A209" s="392"/>
      <c r="B209" s="117">
        <v>246002001</v>
      </c>
      <c r="C209" s="38" t="s">
        <v>291</v>
      </c>
      <c r="D209" s="43"/>
      <c r="E209" s="73">
        <f>IFERROR(VLOOKUP(B209,'BLCE JUL-26'!$A$10:$F$1048576,6,0),0)</f>
        <v>0</v>
      </c>
      <c r="F209" s="44"/>
      <c r="G209" s="70"/>
      <c r="H209" s="44"/>
      <c r="I209" s="44"/>
      <c r="J209" s="44"/>
      <c r="K209" s="74"/>
      <c r="L209" s="37"/>
      <c r="M209" s="148"/>
      <c r="N209" s="37"/>
      <c r="O209" s="38"/>
    </row>
    <row r="210" spans="1:15" ht="15.75" hidden="1" customHeight="1" x14ac:dyDescent="0.25">
      <c r="A210" s="392"/>
      <c r="B210" s="385"/>
      <c r="C210" s="38"/>
      <c r="D210" s="43"/>
      <c r="E210" s="71"/>
      <c r="F210" s="44"/>
      <c r="G210" s="70"/>
      <c r="H210" s="44"/>
      <c r="I210" s="44"/>
      <c r="J210" s="44"/>
      <c r="K210" s="74"/>
      <c r="L210" s="37"/>
      <c r="M210" s="148"/>
      <c r="N210" s="37"/>
      <c r="O210" s="38"/>
    </row>
    <row r="211" spans="1:15" ht="15.75" customHeight="1" x14ac:dyDescent="0.25">
      <c r="A211" s="404"/>
      <c r="B211" s="132">
        <v>2490</v>
      </c>
      <c r="C211" s="42" t="s">
        <v>96</v>
      </c>
      <c r="D211" s="44"/>
      <c r="E211" s="71"/>
      <c r="F211" s="52"/>
      <c r="G211" s="79">
        <f>SUM(D212:D215)</f>
        <v>1436056.52</v>
      </c>
      <c r="H211" s="52"/>
      <c r="I211" s="52"/>
      <c r="J211" s="52"/>
      <c r="K211" s="74"/>
      <c r="L211" s="37">
        <f>+'BLCE JUL-26'!F217</f>
        <v>1436056.52</v>
      </c>
      <c r="M211" s="147">
        <f>+G211-L211</f>
        <v>0</v>
      </c>
      <c r="N211" s="37"/>
      <c r="O211" s="38"/>
    </row>
    <row r="212" spans="1:15" ht="31.5" customHeight="1" x14ac:dyDescent="0.25">
      <c r="A212" s="404"/>
      <c r="B212" s="117">
        <v>249040</v>
      </c>
      <c r="C212" s="375" t="str">
        <f>+L212</f>
        <v>ENTIDAD PROMOTORA DE SALUD SANITAS S A S - EN INTERVENCION BAJO LA MEDIDA DE TOMA DE POSESION</v>
      </c>
      <c r="D212" s="73">
        <f>+M212</f>
        <v>213498</v>
      </c>
      <c r="E212" s="73"/>
      <c r="F212" s="52"/>
      <c r="G212" s="71"/>
      <c r="H212" s="52"/>
      <c r="I212" s="52"/>
      <c r="J212" s="52"/>
      <c r="K212" s="74"/>
      <c r="L212" t="s">
        <v>212</v>
      </c>
      <c r="M212">
        <v>213498</v>
      </c>
      <c r="N212" s="398"/>
      <c r="O212" s="38"/>
    </row>
    <row r="213" spans="1:15" ht="15.75" customHeight="1" x14ac:dyDescent="0.25">
      <c r="A213" s="404"/>
      <c r="B213" s="117">
        <v>249050</v>
      </c>
      <c r="C213" s="394" t="str">
        <f t="shared" ref="C213:C215" si="5">+L213</f>
        <v>INSTITUTO COLOMBIANO DE BIENESTAR FAMILIAR</v>
      </c>
      <c r="D213" s="73">
        <f t="shared" ref="D213:D215" si="6">+M213</f>
        <v>47600</v>
      </c>
      <c r="E213" s="73"/>
      <c r="F213" s="52"/>
      <c r="G213" s="71"/>
      <c r="H213" s="52"/>
      <c r="I213" s="52"/>
      <c r="J213" s="52"/>
      <c r="K213" s="74"/>
      <c r="L213" t="s">
        <v>293</v>
      </c>
      <c r="M213">
        <v>47600</v>
      </c>
      <c r="N213" s="398"/>
      <c r="O213" s="38"/>
    </row>
    <row r="214" spans="1:15" ht="15.75" customHeight="1" x14ac:dyDescent="0.25">
      <c r="A214" s="404"/>
      <c r="B214" s="117">
        <v>249051</v>
      </c>
      <c r="C214" s="394" t="str">
        <f t="shared" si="5"/>
        <v>SERVICIO NACIONAL DE APRENDIZAJE</v>
      </c>
      <c r="D214" s="73">
        <f t="shared" si="6"/>
        <v>31800</v>
      </c>
      <c r="E214" s="73"/>
      <c r="F214" s="52"/>
      <c r="G214" s="71"/>
      <c r="H214" s="52"/>
      <c r="I214" s="52"/>
      <c r="J214" s="52"/>
      <c r="K214" s="74"/>
      <c r="L214" t="s">
        <v>294</v>
      </c>
      <c r="M214">
        <v>31800</v>
      </c>
      <c r="N214" s="398"/>
      <c r="O214" s="38"/>
    </row>
    <row r="215" spans="1:15" ht="15.75" customHeight="1" x14ac:dyDescent="0.25">
      <c r="A215" s="404"/>
      <c r="B215" s="117">
        <v>249054</v>
      </c>
      <c r="C215" s="394" t="str">
        <f t="shared" si="5"/>
        <v>INSTITUTO NACIONAL PARA CIEGOS</v>
      </c>
      <c r="D215" s="73">
        <f t="shared" si="6"/>
        <v>1143158.52</v>
      </c>
      <c r="E215" s="73"/>
      <c r="F215" s="52"/>
      <c r="G215" s="71"/>
      <c r="H215" s="52"/>
      <c r="I215" s="52"/>
      <c r="J215" s="52"/>
      <c r="K215" s="74"/>
      <c r="L215" t="s">
        <v>215</v>
      </c>
      <c r="M215">
        <v>1143158.52</v>
      </c>
      <c r="N215" s="398"/>
      <c r="O215" s="38"/>
    </row>
    <row r="216" spans="1:15" ht="15.75" customHeight="1" x14ac:dyDescent="0.25">
      <c r="A216" s="404"/>
      <c r="B216" s="117"/>
      <c r="C216" s="394"/>
      <c r="D216" s="73"/>
      <c r="E216" s="73"/>
      <c r="F216" s="52"/>
      <c r="G216" s="71"/>
      <c r="H216" s="52"/>
      <c r="I216" s="52"/>
      <c r="J216" s="52"/>
      <c r="K216" s="74"/>
      <c r="M216"/>
      <c r="N216" s="398"/>
      <c r="O216" s="38"/>
    </row>
    <row r="217" spans="1:15" ht="15.75" customHeight="1" x14ac:dyDescent="0.25">
      <c r="A217" s="404"/>
      <c r="B217" s="130"/>
      <c r="C217" s="38"/>
      <c r="D217" s="44"/>
      <c r="E217" s="73"/>
      <c r="F217" s="44"/>
      <c r="G217" s="70"/>
      <c r="H217" s="44"/>
      <c r="I217" s="44"/>
      <c r="J217" s="44"/>
      <c r="K217" s="74"/>
      <c r="L217" s="37"/>
      <c r="M217" s="148"/>
      <c r="N217" s="115"/>
      <c r="O217" s="38"/>
    </row>
    <row r="218" spans="1:15" ht="15.75" customHeight="1" thickBot="1" x14ac:dyDescent="0.3">
      <c r="A218" s="392">
        <v>25</v>
      </c>
      <c r="B218" s="132"/>
      <c r="C218" s="42" t="s">
        <v>296</v>
      </c>
      <c r="D218" s="43"/>
      <c r="E218" s="79"/>
      <c r="F218" s="44"/>
      <c r="G218" s="70"/>
      <c r="H218" s="44"/>
      <c r="I218" s="85">
        <f>+G220</f>
        <v>757127297.28999984</v>
      </c>
      <c r="J218" s="44"/>
      <c r="K218" s="74"/>
      <c r="L218" s="37">
        <f>+'BLCE JUL-26'!F226</f>
        <v>0</v>
      </c>
      <c r="M218" s="147">
        <f>+I218-L218</f>
        <v>757127297.28999984</v>
      </c>
      <c r="N218" s="39"/>
      <c r="O218" s="38"/>
    </row>
    <row r="219" spans="1:15" ht="15.75" customHeight="1" thickTop="1" x14ac:dyDescent="0.25">
      <c r="A219" s="392"/>
      <c r="B219" s="132"/>
      <c r="C219" s="42"/>
      <c r="D219" s="43"/>
      <c r="E219" s="79"/>
      <c r="F219" s="44"/>
      <c r="G219" s="70"/>
      <c r="H219" s="44"/>
      <c r="I219" s="76"/>
      <c r="J219" s="44"/>
      <c r="K219" s="74"/>
      <c r="L219" s="37"/>
      <c r="M219" s="148"/>
      <c r="N219" s="37"/>
      <c r="O219" s="38"/>
    </row>
    <row r="220" spans="1:15" ht="15.75" customHeight="1" x14ac:dyDescent="0.25">
      <c r="A220" s="404"/>
      <c r="B220" s="132">
        <v>2511</v>
      </c>
      <c r="C220" s="42" t="s">
        <v>297</v>
      </c>
      <c r="D220" s="44"/>
      <c r="E220" s="71"/>
      <c r="F220" s="52"/>
      <c r="G220" s="79">
        <f>SUM(E221:E235)</f>
        <v>757127297.28999984</v>
      </c>
      <c r="H220" s="52"/>
      <c r="I220" s="52"/>
      <c r="J220" s="52"/>
      <c r="K220" s="74"/>
      <c r="L220" s="37"/>
      <c r="M220" s="148"/>
      <c r="N220" s="37"/>
      <c r="O220" s="38"/>
    </row>
    <row r="221" spans="1:15" ht="15.75" hidden="1" customHeight="1" x14ac:dyDescent="0.25">
      <c r="A221" s="392"/>
      <c r="B221" s="117">
        <v>251101001</v>
      </c>
      <c r="C221" s="38" t="str">
        <f>IFERROR(VLOOKUP(B221,'BLCE JUL-26'!$A$10:$B$1048576,2,0),0)</f>
        <v>Nómina por pagar</v>
      </c>
      <c r="D221" s="52"/>
      <c r="E221" s="73">
        <f>IFERROR(VLOOKUP(B221,'BLCE JUL-26'!$A$10:$F$1048576,6,0),0)</f>
        <v>0</v>
      </c>
      <c r="F221" s="44"/>
      <c r="G221" s="70"/>
      <c r="H221" s="44"/>
      <c r="I221" s="44"/>
      <c r="J221" s="44"/>
      <c r="K221" s="74"/>
      <c r="L221" s="37"/>
      <c r="M221" s="148"/>
      <c r="N221" s="37"/>
      <c r="O221" s="38"/>
    </row>
    <row r="222" spans="1:15" ht="15.75" hidden="1" customHeight="1" x14ac:dyDescent="0.25">
      <c r="A222" s="392"/>
      <c r="B222" s="117">
        <v>251102001</v>
      </c>
      <c r="C222" s="38" t="s">
        <v>299</v>
      </c>
      <c r="D222" s="52"/>
      <c r="E222" s="73">
        <f>IFERROR(VLOOKUP(B222,'BLCE JUL-26'!$A$10:$F$1048576,6,0),0)</f>
        <v>0</v>
      </c>
      <c r="F222" s="44"/>
      <c r="G222" s="70"/>
      <c r="H222" s="44"/>
      <c r="I222" s="44"/>
      <c r="J222" s="44"/>
      <c r="K222" s="74"/>
      <c r="L222" s="37"/>
      <c r="M222" s="148"/>
      <c r="N222" s="37"/>
      <c r="O222" s="38"/>
    </row>
    <row r="223" spans="1:15" ht="15.75" customHeight="1" x14ac:dyDescent="0.25">
      <c r="A223" s="392"/>
      <c r="B223" s="117">
        <v>251104001</v>
      </c>
      <c r="C223" s="38" t="str">
        <f>IFERROR(VLOOKUP(B223,'BLCE JUL-26'!$A$10:$B$1048576,2,0),0)</f>
        <v>Vacaciones</v>
      </c>
      <c r="D223" s="52"/>
      <c r="E223" s="73">
        <f>IFERROR(VLOOKUP(B223,'BLCE JUL-26'!$A$10:$F$1048576,6,0),0)</f>
        <v>262653264.41</v>
      </c>
      <c r="F223" s="44"/>
      <c r="G223" s="70"/>
      <c r="H223" s="44"/>
      <c r="I223" s="44"/>
      <c r="J223" s="44"/>
      <c r="K223" s="74"/>
      <c r="L223" s="37"/>
      <c r="M223" s="148"/>
      <c r="N223" s="37"/>
      <c r="O223" s="38"/>
    </row>
    <row r="224" spans="1:15" ht="15.75" customHeight="1" x14ac:dyDescent="0.25">
      <c r="A224" s="392"/>
      <c r="B224" s="117">
        <v>251105001</v>
      </c>
      <c r="C224" s="38" t="str">
        <f>IFERROR(VLOOKUP(B224,'BLCE JUL-26'!$A$10:$B$1048576,2,0),0)</f>
        <v>Prima de vacaciones</v>
      </c>
      <c r="D224" s="52"/>
      <c r="E224" s="73">
        <f>IFERROR(VLOOKUP(B224,'BLCE JUL-26'!$A$10:$F$1048576,6,0),0)</f>
        <v>187060679.41999999</v>
      </c>
      <c r="F224" s="44"/>
      <c r="G224" s="70"/>
      <c r="H224" s="44"/>
      <c r="I224" s="44"/>
      <c r="J224" s="44"/>
      <c r="K224" s="74"/>
      <c r="L224" s="37"/>
      <c r="M224" s="148"/>
      <c r="N224" s="37"/>
      <c r="O224" s="38"/>
    </row>
    <row r="225" spans="1:15" ht="15.75" customHeight="1" x14ac:dyDescent="0.25">
      <c r="A225" s="392"/>
      <c r="B225" s="117">
        <v>251106001</v>
      </c>
      <c r="C225" s="38" t="str">
        <f>IFERROR(VLOOKUP(B225,'BLCE JUL-26'!$A$10:$B$1048576,2,0),0)</f>
        <v>Prima de servicios</v>
      </c>
      <c r="D225" s="52"/>
      <c r="E225" s="73">
        <f>IFERROR(VLOOKUP(B225,'BLCE JUL-26'!$A$10:$F$1048576,6,0),0)</f>
        <v>213787345.33000001</v>
      </c>
      <c r="F225" s="44"/>
      <c r="G225" s="70"/>
      <c r="H225" s="44"/>
      <c r="I225" s="44"/>
      <c r="J225" s="44"/>
      <c r="K225" s="74"/>
      <c r="L225" s="37"/>
      <c r="M225" s="148"/>
      <c r="N225" s="37"/>
      <c r="O225" s="38"/>
    </row>
    <row r="226" spans="1:15" ht="15.75" customHeight="1" x14ac:dyDescent="0.25">
      <c r="A226" s="392"/>
      <c r="B226" s="117">
        <v>251107001</v>
      </c>
      <c r="C226" s="38" t="str">
        <f>IFERROR(VLOOKUP(B226,'BLCE JUL-26'!$A$10:$B$1048576,2,0),0)</f>
        <v>Prima de navidad</v>
      </c>
      <c r="D226" s="52"/>
      <c r="E226" s="73">
        <f>IFERROR(VLOOKUP(B226,'BLCE JUL-26'!$A$10:$F$1048576,6,0),0)</f>
        <v>77901166.040000007</v>
      </c>
      <c r="F226" s="44"/>
      <c r="G226" s="70"/>
      <c r="H226" s="44"/>
      <c r="I226" s="44"/>
      <c r="J226" s="44"/>
      <c r="K226" s="74"/>
      <c r="L226" s="37"/>
      <c r="M226" s="148"/>
      <c r="N226" s="37"/>
      <c r="O226" s="38"/>
    </row>
    <row r="227" spans="1:15" ht="15.75" hidden="1" customHeight="1" x14ac:dyDescent="0.25">
      <c r="A227" s="392"/>
      <c r="B227" s="117">
        <v>251108001</v>
      </c>
      <c r="C227" s="38">
        <f>IFERROR(VLOOKUP(B227,'BLCE JUL-26'!$A$10:$B$1048576,2,0),0)</f>
        <v>0</v>
      </c>
      <c r="D227" s="52"/>
      <c r="E227" s="73">
        <f>IFERROR(VLOOKUP(B227,'BLCE JUL-26'!$A$10:$F$1048576,6,0),0)</f>
        <v>0</v>
      </c>
      <c r="F227" s="44"/>
      <c r="G227" s="70"/>
      <c r="H227" s="44"/>
      <c r="I227" s="44"/>
      <c r="J227" s="44"/>
      <c r="K227" s="74"/>
      <c r="L227" s="37"/>
      <c r="M227" s="148"/>
      <c r="N227" s="37"/>
      <c r="O227" s="38"/>
    </row>
    <row r="228" spans="1:15" ht="15.75" customHeight="1" x14ac:dyDescent="0.25">
      <c r="A228" s="392"/>
      <c r="B228" s="117">
        <v>251109001</v>
      </c>
      <c r="C228" s="38" t="str">
        <f>IFERROR(VLOOKUP(B228,'BLCE JUL-26'!$A$10:$B$1048576,2,0),0)</f>
        <v>Bonificaciones</v>
      </c>
      <c r="D228" s="52"/>
      <c r="E228" s="73">
        <f>IFERROR(VLOOKUP(B228,'BLCE JUL-26'!$A$10:$F$1048576,6,0),0)</f>
        <v>4713232.18</v>
      </c>
      <c r="F228" s="44"/>
      <c r="G228" s="70"/>
      <c r="H228" s="44"/>
      <c r="I228" s="44"/>
      <c r="J228" s="44"/>
      <c r="K228" s="74"/>
      <c r="L228" s="37"/>
      <c r="M228" s="148"/>
      <c r="N228" s="37"/>
      <c r="O228" s="38"/>
    </row>
    <row r="229" spans="1:15" ht="15.75" customHeight="1" x14ac:dyDescent="0.25">
      <c r="A229" s="407"/>
      <c r="B229" s="117">
        <v>251109002</v>
      </c>
      <c r="C229" s="38" t="str">
        <f>IFERROR(VLOOKUP(B229,'BLCE JUL-26'!$A$10:$B$1048576,2,0),0)</f>
        <v>Bonificación especial de recreación</v>
      </c>
      <c r="D229" s="52"/>
      <c r="E229" s="73">
        <f>IFERROR(VLOOKUP(B229,'BLCE JUL-26'!$A$10:$F$1048576,6,0),0)</f>
        <v>2417388.91</v>
      </c>
      <c r="F229" s="44"/>
      <c r="G229" s="70"/>
      <c r="H229" s="44"/>
      <c r="I229" s="44"/>
      <c r="J229" s="44"/>
      <c r="K229" s="359"/>
      <c r="L229" s="37"/>
      <c r="M229" s="148"/>
      <c r="N229" s="37"/>
      <c r="O229" s="38"/>
    </row>
    <row r="230" spans="1:15" ht="15.75" hidden="1" customHeight="1" x14ac:dyDescent="0.25">
      <c r="A230" s="407"/>
      <c r="B230" s="117">
        <v>251110001</v>
      </c>
      <c r="C230" s="38" t="str">
        <f>IFERROR(VLOOKUP(B230,'BLCE JUL-26'!$A$10:$B$1048576,2,0),0)</f>
        <v>Otras primas</v>
      </c>
      <c r="D230" s="52"/>
      <c r="E230" s="73">
        <f>IFERROR(VLOOKUP(B230,'BLCE JUL-26'!$A$10:$F$1048576,6,0),0)</f>
        <v>0</v>
      </c>
      <c r="F230" s="44"/>
      <c r="G230" s="70"/>
      <c r="H230" s="44"/>
      <c r="I230" s="44"/>
      <c r="J230" s="44"/>
      <c r="K230" s="74"/>
      <c r="L230" s="37"/>
      <c r="M230" s="148"/>
      <c r="N230" s="37"/>
      <c r="O230" s="38"/>
    </row>
    <row r="231" spans="1:15" ht="15.75" customHeight="1" x14ac:dyDescent="0.25">
      <c r="A231" s="407"/>
      <c r="B231" s="117">
        <v>251111001</v>
      </c>
      <c r="C231" s="38" t="str">
        <f>IFERROR(VLOOKUP(B231,'BLCE JUL-26'!$A$10:$B$1048576,2,0),0)</f>
        <v>Aportes a riesgos laborales</v>
      </c>
      <c r="D231" s="52"/>
      <c r="E231" s="73">
        <f>IFERROR(VLOOKUP(B231,'BLCE JUL-26'!$A$10:$F$1048576,6,0),0)</f>
        <v>8300</v>
      </c>
      <c r="F231" s="44"/>
      <c r="G231" s="70"/>
      <c r="H231" s="44"/>
      <c r="I231" s="44"/>
      <c r="J231" s="44"/>
      <c r="K231" s="74"/>
      <c r="L231" s="37"/>
      <c r="M231" s="148"/>
      <c r="N231" s="37"/>
      <c r="O231" s="38"/>
    </row>
    <row r="232" spans="1:15" ht="15.75" customHeight="1" x14ac:dyDescent="0.25">
      <c r="A232" s="407"/>
      <c r="B232" s="117">
        <v>251122001</v>
      </c>
      <c r="C232" s="38" t="str">
        <f>IFERROR(VLOOKUP(B232,'BLCE JUL-26'!$A$10:$B$1048576,2,0),0)</f>
        <v>Aportes a fondos pensionales - empleador</v>
      </c>
      <c r="D232" s="52"/>
      <c r="E232" s="73">
        <f>IFERROR(VLOOKUP(B232,'BLCE JUL-26'!$A$10:$F$1048576,6,0),0)</f>
        <v>8230501</v>
      </c>
      <c r="F232" s="44"/>
      <c r="G232" s="70"/>
      <c r="H232" s="44"/>
      <c r="I232" s="44"/>
      <c r="J232" s="44"/>
      <c r="K232" s="74"/>
      <c r="L232" s="37"/>
      <c r="M232" s="148"/>
      <c r="N232" s="37"/>
      <c r="O232" s="38"/>
    </row>
    <row r="233" spans="1:15" ht="15.75" customHeight="1" x14ac:dyDescent="0.25">
      <c r="A233" s="407"/>
      <c r="B233" s="117">
        <v>251123001</v>
      </c>
      <c r="C233" s="38" t="str">
        <f>IFERROR(VLOOKUP(B233,'BLCE JUL-26'!$A$10:$B$1048576,2,0),0)</f>
        <v>Aportes a seguridad social en salud - empleador</v>
      </c>
      <c r="D233" s="52"/>
      <c r="E233" s="73">
        <f>IFERROR(VLOOKUP(B233,'BLCE JUL-26'!$A$10:$F$1048576,6,0),0)</f>
        <v>0</v>
      </c>
      <c r="F233" s="44"/>
      <c r="G233" s="70"/>
      <c r="H233" s="44"/>
      <c r="I233" s="44"/>
      <c r="J233" s="44"/>
      <c r="K233" s="74"/>
      <c r="L233" s="37"/>
      <c r="M233" s="148"/>
      <c r="N233" s="37"/>
      <c r="O233" s="38"/>
    </row>
    <row r="234" spans="1:15" ht="15.75" customHeight="1" x14ac:dyDescent="0.25">
      <c r="A234" s="407"/>
      <c r="B234" s="117">
        <v>251124001</v>
      </c>
      <c r="C234" s="38" t="str">
        <f>IFERROR(VLOOKUP(B234,'BLCE JUL-26'!$A$10:$B$1048576,2,0),0)</f>
        <v>Aportes a cajas de compensación familiar</v>
      </c>
      <c r="D234" s="52"/>
      <c r="E234" s="73">
        <f>IFERROR(VLOOKUP(B234,'BLCE JUL-26'!$A$10:$F$1048576,6,0),0)</f>
        <v>63500</v>
      </c>
      <c r="F234" s="44"/>
      <c r="G234" s="70"/>
      <c r="H234" s="44"/>
      <c r="I234" s="44"/>
      <c r="J234" s="44"/>
      <c r="K234" s="74"/>
      <c r="L234" s="37"/>
      <c r="M234" s="148"/>
      <c r="N234" s="37"/>
      <c r="O234" s="38"/>
    </row>
    <row r="235" spans="1:15" ht="15.75" customHeight="1" x14ac:dyDescent="0.25">
      <c r="A235" s="407"/>
      <c r="B235" s="117">
        <v>251125001</v>
      </c>
      <c r="C235" s="38" t="str">
        <f>IFERROR(VLOOKUP(B235,'BLCE JUL-26'!$A$10:$B$1048576,2,0),0)</f>
        <v>Incapacidades</v>
      </c>
      <c r="D235" s="52"/>
      <c r="E235" s="73">
        <f>IFERROR(VLOOKUP(B235,'BLCE JUL-26'!$A$10:$F$1048576,6,0),0)</f>
        <v>291920</v>
      </c>
      <c r="F235" s="44"/>
      <c r="G235" s="70"/>
      <c r="H235" s="44"/>
      <c r="I235" s="44"/>
      <c r="J235" s="44"/>
      <c r="K235" s="74"/>
      <c r="L235" s="37"/>
      <c r="M235" s="148"/>
      <c r="N235" s="37"/>
      <c r="O235" s="38"/>
    </row>
    <row r="236" spans="1:15" ht="15.75" customHeight="1" x14ac:dyDescent="0.25">
      <c r="A236" s="407"/>
      <c r="B236" s="382"/>
      <c r="C236" s="38"/>
      <c r="D236" s="52"/>
      <c r="E236" s="71"/>
      <c r="F236" s="44"/>
      <c r="G236" s="70"/>
      <c r="H236" s="44"/>
      <c r="I236" s="44"/>
      <c r="J236" s="44"/>
      <c r="K236" s="74"/>
      <c r="L236" s="37"/>
      <c r="M236" s="148"/>
      <c r="N236" s="37"/>
      <c r="O236" s="38"/>
    </row>
    <row r="237" spans="1:15" ht="15.75" customHeight="1" thickBot="1" x14ac:dyDescent="0.3">
      <c r="A237" s="392">
        <v>27</v>
      </c>
      <c r="B237" s="132">
        <v>27</v>
      </c>
      <c r="C237" s="42" t="s">
        <v>99</v>
      </c>
      <c r="D237" s="43"/>
      <c r="E237" s="79"/>
      <c r="F237" s="44"/>
      <c r="G237" s="70"/>
      <c r="H237" s="44"/>
      <c r="I237" s="85">
        <f>+G239+G243</f>
        <v>0</v>
      </c>
      <c r="J237" s="44"/>
      <c r="K237" s="74"/>
      <c r="L237" s="37">
        <f>+'BLCE JUL-26'!F253</f>
        <v>0</v>
      </c>
      <c r="M237" s="147">
        <f>+I237-L237</f>
        <v>0</v>
      </c>
      <c r="N237" s="39">
        <f>+I237-M237</f>
        <v>0</v>
      </c>
      <c r="O237" s="38"/>
    </row>
    <row r="238" spans="1:15" ht="15.75" customHeight="1" thickTop="1" x14ac:dyDescent="0.25">
      <c r="A238" s="392"/>
      <c r="B238" s="132"/>
      <c r="C238" s="42"/>
      <c r="D238" s="43"/>
      <c r="E238" s="79"/>
      <c r="F238" s="44"/>
      <c r="G238" s="70"/>
      <c r="H238" s="44"/>
      <c r="I238" s="76"/>
      <c r="J238" s="44"/>
      <c r="K238" s="74"/>
      <c r="L238" s="37"/>
      <c r="M238" s="148"/>
      <c r="N238" s="37"/>
      <c r="O238" s="38"/>
    </row>
    <row r="239" spans="1:15" ht="15.75" customHeight="1" x14ac:dyDescent="0.25">
      <c r="A239" s="404"/>
      <c r="B239" s="132">
        <v>2701</v>
      </c>
      <c r="C239" s="42" t="s">
        <v>26</v>
      </c>
      <c r="D239" s="44"/>
      <c r="E239" s="71"/>
      <c r="F239" s="52"/>
      <c r="G239" s="79">
        <f>+E240</f>
        <v>0</v>
      </c>
      <c r="H239" s="52"/>
      <c r="I239" s="52"/>
      <c r="J239" s="52"/>
      <c r="K239" s="74"/>
      <c r="L239" s="37"/>
      <c r="M239" s="148"/>
      <c r="N239" s="37"/>
      <c r="O239" s="38"/>
    </row>
    <row r="240" spans="1:15" ht="15.75" customHeight="1" x14ac:dyDescent="0.25">
      <c r="A240" s="404"/>
      <c r="B240" s="117">
        <v>270103001</v>
      </c>
      <c r="C240" s="42">
        <f>IFERROR(VLOOKUP(B240,'BLCE JUL-26'!$A$10:$B$1048576,2,0),0)</f>
        <v>0</v>
      </c>
      <c r="D240" s="43"/>
      <c r="E240" s="89">
        <f>SUM(D241:D241)</f>
        <v>0</v>
      </c>
      <c r="F240" s="52"/>
      <c r="G240" s="79"/>
      <c r="H240" s="52"/>
      <c r="I240" s="52"/>
      <c r="J240" s="52"/>
      <c r="K240" s="74"/>
      <c r="N240" s="37"/>
      <c r="O240" s="38"/>
    </row>
    <row r="241" spans="1:15" ht="15.75" hidden="1" customHeight="1" x14ac:dyDescent="0.25">
      <c r="A241" s="404"/>
      <c r="B241" s="130"/>
      <c r="C241" s="37"/>
      <c r="D241" s="44"/>
      <c r="E241" s="73"/>
      <c r="F241" s="52"/>
      <c r="G241" s="79"/>
      <c r="H241" s="52"/>
      <c r="I241" s="52"/>
      <c r="J241" s="52"/>
      <c r="K241" s="74"/>
      <c r="L241" s="37" t="s">
        <v>313</v>
      </c>
      <c r="M241" s="148">
        <v>55562642</v>
      </c>
      <c r="N241" s="37"/>
      <c r="O241" s="38"/>
    </row>
    <row r="242" spans="1:15" ht="15.75" hidden="1" customHeight="1" x14ac:dyDescent="0.25">
      <c r="A242" s="392"/>
      <c r="B242" s="382"/>
      <c r="C242" s="38"/>
      <c r="D242" s="44"/>
      <c r="E242" s="71"/>
      <c r="F242" s="52"/>
      <c r="G242" s="71"/>
      <c r="H242" s="52"/>
      <c r="I242" s="52"/>
      <c r="J242" s="52"/>
      <c r="K242" s="74"/>
      <c r="L242" s="37"/>
      <c r="M242" s="148"/>
      <c r="N242" s="37"/>
      <c r="O242" s="38"/>
    </row>
    <row r="243" spans="1:15" ht="15.75" hidden="1" customHeight="1" x14ac:dyDescent="0.25">
      <c r="A243" s="404"/>
      <c r="B243" s="132">
        <v>2790</v>
      </c>
      <c r="C243" s="42" t="s">
        <v>100</v>
      </c>
      <c r="D243" s="44"/>
      <c r="E243" s="71"/>
      <c r="F243" s="52"/>
      <c r="G243" s="79">
        <f>+E244</f>
        <v>0</v>
      </c>
      <c r="H243" s="52"/>
      <c r="I243" s="52"/>
      <c r="J243" s="52"/>
      <c r="K243" s="74"/>
      <c r="L243" s="37"/>
      <c r="M243" s="148"/>
      <c r="N243" s="37"/>
      <c r="O243" s="38"/>
    </row>
    <row r="244" spans="1:15" ht="15.75" hidden="1" customHeight="1" x14ac:dyDescent="0.25">
      <c r="A244" s="392"/>
      <c r="B244" s="130">
        <v>279090001</v>
      </c>
      <c r="C244" s="38" t="s">
        <v>469</v>
      </c>
      <c r="D244" s="44"/>
      <c r="E244" s="73"/>
      <c r="F244" s="52"/>
      <c r="G244" s="71"/>
      <c r="H244" s="52"/>
      <c r="I244" s="52"/>
      <c r="J244" s="52"/>
      <c r="K244" s="74"/>
      <c r="L244" s="37"/>
      <c r="M244" s="148"/>
      <c r="N244" s="37"/>
      <c r="O244" s="38"/>
    </row>
    <row r="245" spans="1:15" ht="15.75" customHeight="1" x14ac:dyDescent="0.25">
      <c r="A245" s="392"/>
      <c r="B245" s="130"/>
      <c r="C245" s="38"/>
      <c r="D245" s="44"/>
      <c r="E245" s="73"/>
      <c r="F245" s="52"/>
      <c r="G245" s="71"/>
      <c r="H245" s="52"/>
      <c r="I245" s="52"/>
      <c r="J245" s="52"/>
      <c r="K245" s="74"/>
      <c r="L245" s="37"/>
      <c r="M245" s="148"/>
      <c r="N245" s="37"/>
      <c r="O245" s="38"/>
    </row>
    <row r="246" spans="1:15" s="93" customFormat="1" ht="19.5" thickBot="1" x14ac:dyDescent="0.35">
      <c r="A246" s="403"/>
      <c r="B246" s="388"/>
      <c r="C246" s="86" t="s">
        <v>27</v>
      </c>
      <c r="D246" s="87"/>
      <c r="E246" s="87"/>
      <c r="F246" s="87"/>
      <c r="G246" s="87"/>
      <c r="H246" s="87"/>
      <c r="J246" s="90"/>
      <c r="K246" s="379">
        <f>+I165+I218+I237</f>
        <v>1403505800.1999998</v>
      </c>
      <c r="L246" s="91">
        <f>+'BLCE JUL-26'!J10</f>
        <v>1403505800.2</v>
      </c>
      <c r="M246" s="152">
        <f>+K246-L246</f>
        <v>0</v>
      </c>
      <c r="N246" s="91"/>
      <c r="O246" s="92"/>
    </row>
    <row r="247" spans="1:15" ht="15.75" customHeight="1" thickTop="1" x14ac:dyDescent="0.25">
      <c r="A247" s="392"/>
      <c r="B247" s="382"/>
      <c r="C247" s="38"/>
      <c r="D247" s="43"/>
      <c r="E247" s="79"/>
      <c r="F247" s="52"/>
      <c r="G247" s="71"/>
      <c r="H247" s="52"/>
      <c r="I247" s="53"/>
      <c r="J247" s="53"/>
      <c r="K247" s="74"/>
      <c r="L247" s="37"/>
      <c r="M247" s="148"/>
      <c r="N247" s="37"/>
      <c r="O247" s="38"/>
    </row>
    <row r="248" spans="1:15" s="93" customFormat="1" ht="18.75" x14ac:dyDescent="0.3">
      <c r="A248" s="403"/>
      <c r="B248" s="384"/>
      <c r="C248" s="86" t="s">
        <v>28</v>
      </c>
      <c r="D248" s="92"/>
      <c r="E248" s="94"/>
      <c r="F248" s="92"/>
      <c r="G248" s="94"/>
      <c r="H248" s="92"/>
      <c r="I248" s="92"/>
      <c r="J248" s="92"/>
      <c r="K248" s="352"/>
      <c r="L248" s="95"/>
      <c r="M248" s="149"/>
      <c r="N248" s="95"/>
      <c r="O248" s="92"/>
    </row>
    <row r="249" spans="1:15" ht="15.75" customHeight="1" x14ac:dyDescent="0.25">
      <c r="A249" s="392"/>
      <c r="B249" s="382"/>
      <c r="C249" s="38"/>
      <c r="D249" s="43"/>
      <c r="E249" s="76"/>
      <c r="F249" s="52"/>
      <c r="G249" s="71"/>
      <c r="H249" s="52"/>
      <c r="I249" s="53"/>
      <c r="J249" s="53"/>
      <c r="K249" s="74"/>
      <c r="L249" s="37"/>
      <c r="M249" s="148"/>
      <c r="N249" s="37"/>
      <c r="O249" s="38"/>
    </row>
    <row r="250" spans="1:15" ht="15.75" customHeight="1" x14ac:dyDescent="0.25">
      <c r="A250" s="392">
        <v>31</v>
      </c>
      <c r="B250" s="132">
        <v>31</v>
      </c>
      <c r="C250" s="42" t="s">
        <v>314</v>
      </c>
      <c r="D250" s="44"/>
      <c r="E250" s="71"/>
      <c r="F250" s="53"/>
      <c r="G250" s="79"/>
      <c r="H250" s="53"/>
      <c r="I250" s="53">
        <f>+G251</f>
        <v>12547954214.139999</v>
      </c>
      <c r="J250" s="53"/>
      <c r="K250" s="74"/>
      <c r="L250" s="37">
        <f>+'BLCE JUL-26'!F258</f>
        <v>9304688814.8299999</v>
      </c>
      <c r="M250" s="148">
        <f>+I250-L250</f>
        <v>3243265399.3099995</v>
      </c>
      <c r="N250" s="37"/>
      <c r="O250" s="38"/>
    </row>
    <row r="251" spans="1:15" ht="15.75" customHeight="1" x14ac:dyDescent="0.25">
      <c r="A251" s="392"/>
      <c r="B251" s="382"/>
      <c r="C251" s="38"/>
      <c r="D251" s="44"/>
      <c r="E251" s="71"/>
      <c r="F251" s="52"/>
      <c r="G251" s="79">
        <f>SUM(E252:E254)</f>
        <v>12547954214.139999</v>
      </c>
      <c r="H251" s="52"/>
      <c r="I251" s="52"/>
      <c r="J251" s="52"/>
      <c r="K251" s="74"/>
      <c r="L251" s="37"/>
      <c r="M251" s="148"/>
      <c r="N251" s="37"/>
      <c r="O251" s="38"/>
    </row>
    <row r="252" spans="1:15" ht="15.75" customHeight="1" x14ac:dyDescent="0.25">
      <c r="A252" s="404"/>
      <c r="B252" s="393">
        <v>3105</v>
      </c>
      <c r="C252" s="38" t="str">
        <f>IFERROR(VLOOKUP(B252,'BLCE JUL-26'!$A$10:$B$1048576,2,0),0)</f>
        <v>CAPITAL FISCAL</v>
      </c>
      <c r="D252" s="44"/>
      <c r="E252" s="73">
        <f>IFERROR(VLOOKUP(B252,'BLCE JUL-26'!$A$10:$F$1048576,6,0),0)</f>
        <v>2295038627.4400001</v>
      </c>
      <c r="F252" s="52"/>
      <c r="G252" s="79"/>
      <c r="H252" s="52"/>
      <c r="I252" s="52"/>
      <c r="J252" s="52"/>
      <c r="K252" s="74"/>
      <c r="L252" s="37"/>
      <c r="M252" s="148"/>
      <c r="N252" s="37"/>
      <c r="O252" s="38"/>
    </row>
    <row r="253" spans="1:15" ht="15.75" customHeight="1" x14ac:dyDescent="0.25">
      <c r="A253" s="404"/>
      <c r="B253" s="393">
        <v>3109</v>
      </c>
      <c r="C253" s="38" t="str">
        <f>IFERROR(VLOOKUP(B253,'BLCE JUL-26'!$A$10:$B$1048576,2,0),0)</f>
        <v>RESULTADOS DE EJERCICIOS ANTERIORES</v>
      </c>
      <c r="D253" s="44"/>
      <c r="E253" s="73">
        <f>IFERROR(VLOOKUP(B253,'BLCE JUL-26'!$A$10:$F$1048576,6,0),0)</f>
        <v>7009650187.3900003</v>
      </c>
      <c r="F253" s="52"/>
      <c r="G253" s="79"/>
      <c r="H253" s="52"/>
      <c r="I253" s="52"/>
      <c r="J253" s="52"/>
      <c r="K253" s="74"/>
      <c r="L253" s="37"/>
      <c r="M253" s="148"/>
      <c r="N253" s="37"/>
      <c r="O253" s="38"/>
    </row>
    <row r="254" spans="1:15" ht="15.75" customHeight="1" x14ac:dyDescent="0.25">
      <c r="A254" s="404"/>
      <c r="B254" s="393">
        <v>3110</v>
      </c>
      <c r="C254" s="38" t="s">
        <v>522</v>
      </c>
      <c r="D254" s="44"/>
      <c r="E254" s="73">
        <f>+'ANEXO 2'!C139</f>
        <v>3243265399.3099999</v>
      </c>
      <c r="F254" s="52"/>
      <c r="G254" s="79"/>
      <c r="H254" s="52"/>
      <c r="I254" s="52"/>
      <c r="J254" s="52"/>
      <c r="K254" s="74"/>
      <c r="L254" s="37"/>
      <c r="M254" s="148"/>
      <c r="N254" s="37"/>
      <c r="O254" s="38"/>
    </row>
    <row r="255" spans="1:15" ht="15.75" customHeight="1" x14ac:dyDescent="0.25">
      <c r="A255" s="392"/>
      <c r="B255" s="382"/>
      <c r="C255" s="38"/>
      <c r="D255" s="43"/>
      <c r="E255" s="79"/>
      <c r="F255" s="52"/>
      <c r="G255" s="71"/>
      <c r="H255" s="52"/>
      <c r="I255" s="53"/>
      <c r="J255" s="53"/>
      <c r="K255" s="74"/>
      <c r="L255" s="37"/>
      <c r="M255" s="148"/>
      <c r="N255" s="37"/>
      <c r="O255" s="38"/>
    </row>
    <row r="256" spans="1:15" s="93" customFormat="1" ht="19.5" thickBot="1" x14ac:dyDescent="0.35">
      <c r="A256" s="403">
        <v>3</v>
      </c>
      <c r="B256" s="388"/>
      <c r="C256" s="86" t="s">
        <v>315</v>
      </c>
      <c r="D256" s="87"/>
      <c r="E256" s="87"/>
      <c r="F256" s="87"/>
      <c r="G256" s="87"/>
      <c r="H256" s="87"/>
      <c r="J256" s="90"/>
      <c r="K256" s="379">
        <f>+I250</f>
        <v>12547954214.139999</v>
      </c>
      <c r="L256" s="91">
        <f>+'ANEXO 1'!C51</f>
        <v>12547954214.139999</v>
      </c>
      <c r="M256" s="152">
        <f>+K256-L256</f>
        <v>0</v>
      </c>
      <c r="N256" s="91"/>
      <c r="O256" s="92"/>
    </row>
    <row r="257" spans="1:15" s="93" customFormat="1" ht="19.5" thickTop="1" x14ac:dyDescent="0.3">
      <c r="A257" s="403"/>
      <c r="B257" s="388"/>
      <c r="C257" s="86"/>
      <c r="D257" s="87"/>
      <c r="E257" s="87"/>
      <c r="F257" s="87"/>
      <c r="G257" s="87"/>
      <c r="H257" s="87"/>
      <c r="J257" s="90"/>
      <c r="K257" s="105"/>
      <c r="L257" s="91"/>
      <c r="M257" s="152"/>
      <c r="N257" s="91"/>
      <c r="O257" s="92"/>
    </row>
    <row r="258" spans="1:15" s="93" customFormat="1" ht="19.5" thickBot="1" x14ac:dyDescent="0.35">
      <c r="A258" s="403"/>
      <c r="B258" s="388"/>
      <c r="C258" s="86" t="s">
        <v>316</v>
      </c>
      <c r="D258" s="87"/>
      <c r="E258" s="87"/>
      <c r="F258" s="87"/>
      <c r="G258" s="87"/>
      <c r="H258" s="87"/>
      <c r="J258" s="90"/>
      <c r="K258" s="379">
        <f>+K246+K256</f>
        <v>13951460014.34</v>
      </c>
      <c r="L258" s="91">
        <f>+'ANEXO 1'!C54</f>
        <v>13951460014.34</v>
      </c>
      <c r="M258" s="152">
        <f>+K258-L258</f>
        <v>0</v>
      </c>
      <c r="N258" s="91"/>
      <c r="O258" s="160">
        <f>+K258-K161</f>
        <v>0</v>
      </c>
    </row>
    <row r="259" spans="1:15" ht="15.75" customHeight="1" thickTop="1" x14ac:dyDescent="0.25">
      <c r="A259" s="392"/>
      <c r="B259" s="382"/>
      <c r="C259" s="38"/>
      <c r="D259" s="53"/>
      <c r="E259" s="79"/>
      <c r="F259" s="52"/>
      <c r="G259" s="71"/>
      <c r="H259" s="52"/>
      <c r="I259" s="53"/>
      <c r="J259" s="53"/>
      <c r="K259" s="72"/>
      <c r="L259" s="39"/>
      <c r="M259" s="147"/>
      <c r="N259" s="39"/>
      <c r="O259" s="38"/>
    </row>
    <row r="260" spans="1:15" s="93" customFormat="1" ht="18.75" x14ac:dyDescent="0.3">
      <c r="A260" s="403">
        <v>4</v>
      </c>
      <c r="B260" s="384"/>
      <c r="C260" s="86" t="s">
        <v>317</v>
      </c>
      <c r="D260" s="92"/>
      <c r="E260" s="94"/>
      <c r="F260" s="92"/>
      <c r="G260" s="94"/>
      <c r="H260" s="92"/>
      <c r="I260" s="92"/>
      <c r="J260" s="92"/>
      <c r="K260" s="352"/>
      <c r="L260" s="95"/>
      <c r="M260" s="149"/>
      <c r="N260" s="95"/>
      <c r="O260" s="92"/>
    </row>
    <row r="261" spans="1:15" ht="15.75" customHeight="1" x14ac:dyDescent="0.25">
      <c r="A261" s="392"/>
      <c r="B261" s="382"/>
      <c r="C261" s="38"/>
      <c r="D261" s="52"/>
      <c r="E261" s="71"/>
      <c r="F261" s="52"/>
      <c r="G261" s="71"/>
      <c r="H261" s="52"/>
      <c r="I261" s="52"/>
      <c r="J261" s="52"/>
      <c r="K261" s="72"/>
      <c r="L261" s="39"/>
      <c r="M261" s="147"/>
      <c r="N261" s="39"/>
      <c r="O261" s="38"/>
    </row>
    <row r="262" spans="1:15" ht="15.75" customHeight="1" thickBot="1" x14ac:dyDescent="0.3">
      <c r="A262" s="392">
        <v>42</v>
      </c>
      <c r="B262" s="132">
        <v>42</v>
      </c>
      <c r="C262" s="42" t="s">
        <v>318</v>
      </c>
      <c r="D262" s="43"/>
      <c r="E262" s="79"/>
      <c r="F262" s="44"/>
      <c r="G262" s="70"/>
      <c r="H262" s="44"/>
      <c r="I262" s="85">
        <f>+G264+G268</f>
        <v>2920966386.46</v>
      </c>
      <c r="J262" s="44"/>
      <c r="K262" s="74"/>
      <c r="L262" s="37">
        <f>+'BLCE JUL-26'!F270</f>
        <v>7781689612.0900002</v>
      </c>
      <c r="M262" s="147">
        <f>+I262-L262</f>
        <v>-4860723225.6300001</v>
      </c>
      <c r="N262" s="37"/>
      <c r="O262" s="38"/>
    </row>
    <row r="263" spans="1:15" ht="15.75" customHeight="1" thickTop="1" x14ac:dyDescent="0.25">
      <c r="A263" s="392"/>
      <c r="B263" s="132"/>
      <c r="C263" s="42"/>
      <c r="D263" s="53"/>
      <c r="E263" s="79"/>
      <c r="F263" s="53"/>
      <c r="G263" s="79"/>
      <c r="H263" s="53"/>
      <c r="I263" s="79"/>
      <c r="J263" s="53"/>
      <c r="K263" s="74"/>
      <c r="L263" s="37"/>
      <c r="M263" s="148"/>
      <c r="N263" s="37"/>
      <c r="O263" s="38"/>
    </row>
    <row r="264" spans="1:15" ht="15.75" customHeight="1" x14ac:dyDescent="0.25">
      <c r="A264" s="404"/>
      <c r="B264" s="132">
        <v>4204</v>
      </c>
      <c r="C264" s="42" t="s">
        <v>319</v>
      </c>
      <c r="D264" s="44"/>
      <c r="E264" s="71"/>
      <c r="F264" s="52"/>
      <c r="G264" s="79">
        <f>SUM(E265:E266)</f>
        <v>2892255582.1900001</v>
      </c>
      <c r="H264" s="52"/>
      <c r="I264" s="52"/>
      <c r="J264" s="52"/>
      <c r="K264" s="74"/>
      <c r="L264" s="37"/>
      <c r="M264" s="147"/>
      <c r="N264" s="39"/>
      <c r="O264" s="38"/>
    </row>
    <row r="265" spans="1:15" ht="15.75" customHeight="1" x14ac:dyDescent="0.25">
      <c r="A265" s="392"/>
      <c r="B265" s="117">
        <v>420401001</v>
      </c>
      <c r="C265" s="38" t="str">
        <f>IFERROR(VLOOKUP(B265,'BLCE JUL-26'!$A$10:$B$1048576,2,0),0)</f>
        <v>Impresos y publicaciones</v>
      </c>
      <c r="D265" s="53"/>
      <c r="E265" s="73">
        <f>IFERROR(VLOOKUP(B265,'BLCE JUL-26'!$A$10:$F$1048576,6,0),0)</f>
        <v>2865347982.1900001</v>
      </c>
      <c r="F265" s="53"/>
      <c r="G265" s="79"/>
      <c r="H265" s="53"/>
      <c r="I265" s="53"/>
      <c r="J265" s="53"/>
      <c r="K265" s="74"/>
      <c r="L265" s="37"/>
      <c r="M265" s="148"/>
      <c r="N265" s="37"/>
      <c r="O265" s="38"/>
    </row>
    <row r="266" spans="1:15" ht="15.75" customHeight="1" x14ac:dyDescent="0.25">
      <c r="A266" s="392"/>
      <c r="B266" s="117">
        <v>420410001</v>
      </c>
      <c r="C266" s="38" t="str">
        <f>IFERROR(VLOOKUP(B266,'BLCE JUL-26'!$A$10:$B$1048576,2,0),0)</f>
        <v>Productos metalúrgicos y de microfundición</v>
      </c>
      <c r="D266" s="52"/>
      <c r="E266" s="73">
        <f>IFERROR(VLOOKUP(B266,'BLCE JUL-26'!$A$10:$F$1048576,6,0),0)</f>
        <v>26907600</v>
      </c>
      <c r="F266" s="53"/>
      <c r="G266" s="79"/>
      <c r="H266" s="53"/>
      <c r="I266" s="53"/>
      <c r="J266" s="53"/>
      <c r="K266" s="74"/>
      <c r="L266" s="37"/>
      <c r="M266" s="148"/>
      <c r="N266" s="37"/>
      <c r="O266" s="38"/>
    </row>
    <row r="267" spans="1:15" ht="15.75" customHeight="1" x14ac:dyDescent="0.25">
      <c r="A267" s="392"/>
      <c r="B267" s="117"/>
      <c r="C267" s="38"/>
      <c r="D267" s="52"/>
      <c r="E267" s="71"/>
      <c r="F267" s="53"/>
      <c r="G267" s="79"/>
      <c r="H267" s="53"/>
      <c r="I267" s="53"/>
      <c r="J267" s="53"/>
      <c r="K267" s="74"/>
      <c r="L267" s="37"/>
      <c r="M267" s="148"/>
      <c r="N267" s="37"/>
      <c r="O267" s="38"/>
    </row>
    <row r="268" spans="1:15" ht="15.75" customHeight="1" x14ac:dyDescent="0.25">
      <c r="A268" s="404"/>
      <c r="B268" s="132">
        <v>4210</v>
      </c>
      <c r="C268" s="42" t="s">
        <v>135</v>
      </c>
      <c r="D268" s="44"/>
      <c r="E268" s="71"/>
      <c r="F268" s="52"/>
      <c r="G268" s="79">
        <f>SUM(E269:E270)</f>
        <v>28710804.269999996</v>
      </c>
      <c r="H268" s="52"/>
      <c r="I268" s="52"/>
      <c r="J268" s="52"/>
      <c r="K268" s="74"/>
      <c r="L268" s="37"/>
      <c r="M268" s="147"/>
      <c r="N268" s="39"/>
      <c r="O268" s="38"/>
    </row>
    <row r="269" spans="1:15" ht="15.75" customHeight="1" x14ac:dyDescent="0.25">
      <c r="A269" s="392"/>
      <c r="B269" s="117">
        <v>421004001</v>
      </c>
      <c r="C269" s="38" t="str">
        <f>IFERROR(VLOOKUP(B269,'BLCE JUL-26'!$A$10:$B$1048576,2,0),0)</f>
        <v>Impresos y publicaciones</v>
      </c>
      <c r="D269" s="52"/>
      <c r="E269" s="73">
        <f>IFERROR(VLOOKUP(B269,'BLCE JUL-26'!$A$10:$F$1048576,6,0),0)</f>
        <v>9120315.6899999995</v>
      </c>
      <c r="F269" s="52"/>
      <c r="G269" s="71"/>
      <c r="H269" s="52"/>
      <c r="I269" s="52"/>
      <c r="J269" s="52"/>
      <c r="K269" s="110"/>
      <c r="L269" s="37"/>
      <c r="M269" s="148"/>
      <c r="N269" s="37">
        <f>+'ANEXO 1'!C54</f>
        <v>13951460014.34</v>
      </c>
      <c r="O269" s="38"/>
    </row>
    <row r="270" spans="1:15" ht="15.75" customHeight="1" x14ac:dyDescent="0.25">
      <c r="A270" s="392"/>
      <c r="B270" s="117">
        <v>421025001</v>
      </c>
      <c r="C270" s="38" t="str">
        <f>IFERROR(VLOOKUP(B270,'BLCE JUL-26'!$A$10:$B$1048576,2,0),0)</f>
        <v>Elementos para invidentes</v>
      </c>
      <c r="D270" s="52"/>
      <c r="E270" s="73">
        <f>IFERROR(VLOOKUP(B270,'BLCE JUL-26'!$A$10:$F$1048576,6,0),0)</f>
        <v>19590488.579999998</v>
      </c>
      <c r="F270" s="52"/>
      <c r="G270" s="71"/>
      <c r="H270" s="52"/>
      <c r="I270" s="52"/>
      <c r="J270" s="52"/>
      <c r="K270" s="72"/>
      <c r="L270" s="39"/>
      <c r="M270" s="147"/>
      <c r="N270" s="39"/>
      <c r="O270" s="38"/>
    </row>
    <row r="271" spans="1:15" ht="15.75" customHeight="1" x14ac:dyDescent="0.25">
      <c r="A271" s="392"/>
      <c r="B271" s="117"/>
      <c r="C271" s="38"/>
      <c r="D271" s="52"/>
      <c r="E271" s="73"/>
      <c r="F271" s="52"/>
      <c r="G271" s="71"/>
      <c r="H271" s="52"/>
      <c r="I271" s="52"/>
      <c r="J271" s="52"/>
      <c r="K271" s="72"/>
      <c r="L271" s="39"/>
      <c r="M271" s="147"/>
      <c r="N271" s="39"/>
      <c r="O271" s="38"/>
    </row>
    <row r="272" spans="1:15" ht="15.75" customHeight="1" thickBot="1" x14ac:dyDescent="0.3">
      <c r="A272" s="404"/>
      <c r="B272" s="132">
        <v>44</v>
      </c>
      <c r="C272" s="42" t="s">
        <v>1199</v>
      </c>
      <c r="D272" s="44"/>
      <c r="E272" s="71"/>
      <c r="F272" s="52"/>
      <c r="G272" s="79"/>
      <c r="H272" s="52"/>
      <c r="I272" s="85">
        <f>+G274</f>
        <v>101550</v>
      </c>
      <c r="J272" s="52"/>
      <c r="K272" s="74"/>
      <c r="L272" s="37"/>
      <c r="M272" s="147"/>
      <c r="N272" s="39"/>
      <c r="O272" s="38"/>
    </row>
    <row r="273" spans="1:15" ht="15.75" customHeight="1" thickTop="1" x14ac:dyDescent="0.25">
      <c r="A273" s="404"/>
      <c r="B273" s="132"/>
      <c r="C273" s="42"/>
      <c r="D273" s="44"/>
      <c r="E273" s="71"/>
      <c r="F273" s="52"/>
      <c r="G273" s="79"/>
      <c r="H273" s="52"/>
      <c r="I273" s="52"/>
      <c r="J273" s="52"/>
      <c r="K273" s="74"/>
      <c r="L273" s="37"/>
      <c r="M273" s="147"/>
      <c r="N273" s="39"/>
      <c r="O273" s="38"/>
    </row>
    <row r="274" spans="1:15" ht="15.75" customHeight="1" x14ac:dyDescent="0.25">
      <c r="A274" s="404"/>
      <c r="B274" s="132">
        <v>4428</v>
      </c>
      <c r="C274" s="42" t="s">
        <v>1200</v>
      </c>
      <c r="D274" s="44"/>
      <c r="E274" s="71"/>
      <c r="F274" s="52"/>
      <c r="G274" s="79">
        <f>SUM(E275:E276)</f>
        <v>101550</v>
      </c>
      <c r="H274" s="52"/>
      <c r="I274" s="52"/>
      <c r="J274" s="52"/>
      <c r="K274" s="74"/>
      <c r="L274" s="37"/>
      <c r="M274" s="147"/>
      <c r="N274" s="39"/>
      <c r="O274" s="38"/>
    </row>
    <row r="275" spans="1:15" ht="15.75" customHeight="1" x14ac:dyDescent="0.25">
      <c r="A275" s="392"/>
      <c r="B275" s="117">
        <v>442803</v>
      </c>
      <c r="C275" s="38" t="str">
        <f>IFERROR(VLOOKUP(B275,'BLCE JUL-26'!$A$10:$B$1048576,2,0),0)</f>
        <v>Para gastos de funcionamiento</v>
      </c>
      <c r="D275" s="52"/>
      <c r="E275" s="73">
        <f>IFERROR(VLOOKUP(B275,'BLCE JUL-26'!$A$10:$F$1048576,6,0),0)</f>
        <v>101550</v>
      </c>
      <c r="F275" s="52"/>
      <c r="G275" s="71"/>
      <c r="H275" s="52"/>
      <c r="I275" s="52"/>
      <c r="J275" s="52"/>
      <c r="K275" s="74"/>
      <c r="L275" s="37"/>
      <c r="M275" s="148"/>
      <c r="N275" s="37"/>
      <c r="O275" s="38"/>
    </row>
    <row r="276" spans="1:15" ht="15.75" customHeight="1" x14ac:dyDescent="0.25">
      <c r="A276" s="392"/>
      <c r="B276" s="174"/>
      <c r="C276" s="38"/>
      <c r="D276" s="43"/>
      <c r="E276" s="79"/>
      <c r="F276" s="52"/>
      <c r="G276" s="75"/>
      <c r="H276" s="52"/>
      <c r="I276" s="52"/>
      <c r="J276" s="52"/>
      <c r="K276" s="74"/>
      <c r="L276" s="37"/>
      <c r="M276" s="148"/>
      <c r="N276" s="37"/>
      <c r="O276" s="38"/>
    </row>
    <row r="277" spans="1:15" ht="15.75" customHeight="1" thickBot="1" x14ac:dyDescent="0.3">
      <c r="A277" s="392">
        <v>47</v>
      </c>
      <c r="B277" s="132">
        <v>47</v>
      </c>
      <c r="C277" s="42" t="s">
        <v>322</v>
      </c>
      <c r="D277" s="43"/>
      <c r="E277" s="79"/>
      <c r="F277" s="44"/>
      <c r="G277" s="70"/>
      <c r="H277" s="44"/>
      <c r="I277" s="85">
        <f>+G279+G283+G286</f>
        <v>4803325668.9799995</v>
      </c>
      <c r="J277" s="44"/>
      <c r="K277" s="74"/>
      <c r="L277" s="37">
        <f>+'BLCE JUL-26'!F281</f>
        <v>19590488.579999998</v>
      </c>
      <c r="M277" s="147">
        <f>+I277-L277</f>
        <v>4783735180.3999996</v>
      </c>
      <c r="N277" s="39">
        <f>+I277-M277</f>
        <v>19590488.579999924</v>
      </c>
      <c r="O277" s="38"/>
    </row>
    <row r="278" spans="1:15" ht="15.75" customHeight="1" thickTop="1" x14ac:dyDescent="0.25">
      <c r="A278" s="392"/>
      <c r="B278" s="132"/>
      <c r="C278" s="42"/>
      <c r="D278" s="44"/>
      <c r="E278" s="71"/>
      <c r="F278" s="43"/>
      <c r="G278" s="79"/>
      <c r="H278" s="53"/>
      <c r="I278" s="53"/>
      <c r="J278" s="53"/>
      <c r="K278" s="74"/>
      <c r="L278" s="37"/>
      <c r="M278" s="147"/>
      <c r="N278" s="39"/>
      <c r="O278" s="38"/>
    </row>
    <row r="279" spans="1:15" ht="15.75" customHeight="1" x14ac:dyDescent="0.25">
      <c r="A279" s="404"/>
      <c r="B279" s="132">
        <v>4705</v>
      </c>
      <c r="C279" s="42" t="s">
        <v>140</v>
      </c>
      <c r="D279" s="44"/>
      <c r="E279" s="71"/>
      <c r="F279" s="52"/>
      <c r="G279" s="79">
        <f>+E280+E281</f>
        <v>4684423704.9799995</v>
      </c>
      <c r="H279" s="52"/>
      <c r="I279" s="52"/>
      <c r="J279" s="52"/>
      <c r="K279" s="74"/>
      <c r="L279" s="37"/>
      <c r="M279" s="147"/>
      <c r="N279" s="39"/>
      <c r="O279" s="38"/>
    </row>
    <row r="280" spans="1:15" ht="15.75" customHeight="1" x14ac:dyDescent="0.25">
      <c r="A280" s="392"/>
      <c r="B280" s="117">
        <v>470508</v>
      </c>
      <c r="C280" s="38" t="str">
        <f>IFERROR(VLOOKUP(B280,'BLCE JUL-26'!$A$10:$B$1048576,2,0),0)</f>
        <v>Funcionamiento</v>
      </c>
      <c r="D280" s="44"/>
      <c r="E280" s="73">
        <f>IFERROR(VLOOKUP(B280,'BLCE JUL-26'!$A$10:$F$1048576,6,0),0)</f>
        <v>3465449749.52</v>
      </c>
      <c r="F280" s="44"/>
      <c r="G280" s="71"/>
      <c r="H280" s="52"/>
      <c r="I280" s="52"/>
      <c r="J280" s="52"/>
      <c r="K280" s="74"/>
      <c r="L280" s="37"/>
      <c r="M280" s="148"/>
      <c r="N280" s="37"/>
      <c r="O280" s="38"/>
    </row>
    <row r="281" spans="1:15" ht="15.75" customHeight="1" x14ac:dyDescent="0.25">
      <c r="A281" s="392"/>
      <c r="B281" s="117">
        <v>470510</v>
      </c>
      <c r="C281" s="38" t="str">
        <f>IFERROR(VLOOKUP(B281,'BLCE JUL-26'!$A$10:$B$1048576,2,0),0)</f>
        <v>Inversión</v>
      </c>
      <c r="D281" s="44"/>
      <c r="E281" s="73">
        <f>IFERROR(VLOOKUP(B281,'BLCE JUL-26'!$A$10:$F$1048576,6,0),0)</f>
        <v>1218973955.46</v>
      </c>
      <c r="F281" s="44"/>
      <c r="G281" s="71"/>
      <c r="H281" s="52"/>
      <c r="I281" s="52"/>
      <c r="J281" s="52"/>
      <c r="K281" s="74"/>
      <c r="L281" s="37"/>
      <c r="M281" s="148"/>
      <c r="N281" s="37"/>
      <c r="O281" s="38"/>
    </row>
    <row r="282" spans="1:15" ht="15.75" customHeight="1" x14ac:dyDescent="0.25">
      <c r="A282" s="392"/>
      <c r="B282" s="393"/>
      <c r="C282" s="38"/>
      <c r="D282" s="44"/>
      <c r="E282" s="70"/>
      <c r="F282" s="44"/>
      <c r="G282" s="71"/>
      <c r="H282" s="52"/>
      <c r="I282" s="52"/>
      <c r="J282" s="52"/>
      <c r="K282" s="72"/>
      <c r="L282" s="39"/>
      <c r="M282" s="147"/>
      <c r="N282" s="39"/>
      <c r="O282" s="38"/>
    </row>
    <row r="283" spans="1:15" ht="15.75" customHeight="1" x14ac:dyDescent="0.25">
      <c r="A283" s="404"/>
      <c r="B283" s="392">
        <v>4720</v>
      </c>
      <c r="C283" s="116" t="str">
        <f>+'ANEXO 4'!B37</f>
        <v>Operaciones de enlace</v>
      </c>
      <c r="D283" s="44"/>
      <c r="E283" s="71"/>
      <c r="F283" s="52"/>
      <c r="G283" s="79">
        <f>+E284</f>
        <v>0</v>
      </c>
      <c r="H283" s="52"/>
      <c r="I283" s="52"/>
      <c r="J283" s="52"/>
      <c r="K283" s="74"/>
      <c r="L283" s="37"/>
      <c r="M283" s="148"/>
      <c r="N283" s="37"/>
      <c r="O283" s="38"/>
    </row>
    <row r="284" spans="1:15" ht="15.75" customHeight="1" x14ac:dyDescent="0.25">
      <c r="A284" s="392"/>
      <c r="B284" s="117">
        <v>472081</v>
      </c>
      <c r="C284" s="38" t="s">
        <v>325</v>
      </c>
      <c r="D284" s="44"/>
      <c r="E284" s="73">
        <f>IFERROR(VLOOKUP(B284,'BLCE JUL-26'!$A$10:$F$1048576,6,0),0)</f>
        <v>0</v>
      </c>
      <c r="F284" s="44"/>
      <c r="G284" s="71"/>
      <c r="H284" s="52"/>
      <c r="I284" s="52"/>
      <c r="J284" s="52"/>
      <c r="K284" s="72"/>
      <c r="L284" s="39"/>
      <c r="M284" s="147"/>
      <c r="N284" s="39"/>
      <c r="O284" s="38"/>
    </row>
    <row r="285" spans="1:15" ht="15.75" customHeight="1" x14ac:dyDescent="0.25">
      <c r="A285" s="392"/>
      <c r="B285" s="393"/>
      <c r="C285" s="38"/>
      <c r="D285" s="44"/>
      <c r="E285" s="70"/>
      <c r="F285" s="44"/>
      <c r="G285" s="71"/>
      <c r="H285" s="52"/>
      <c r="I285" s="52"/>
      <c r="J285" s="52"/>
      <c r="K285" s="72"/>
      <c r="L285" s="39"/>
      <c r="M285" s="147"/>
      <c r="N285" s="39"/>
      <c r="O285" s="38"/>
    </row>
    <row r="286" spans="1:15" ht="15.75" customHeight="1" x14ac:dyDescent="0.25">
      <c r="A286" s="404"/>
      <c r="B286" s="132">
        <v>4722</v>
      </c>
      <c r="C286" s="42" t="s">
        <v>142</v>
      </c>
      <c r="D286" s="44"/>
      <c r="E286" s="71"/>
      <c r="F286" s="52"/>
      <c r="G286" s="79">
        <f>+E287+E288</f>
        <v>118901964</v>
      </c>
      <c r="H286" s="52"/>
      <c r="I286" s="52"/>
      <c r="J286" s="52"/>
      <c r="K286" s="74"/>
      <c r="L286" s="37"/>
      <c r="M286" s="147"/>
      <c r="N286" s="39"/>
      <c r="O286" s="38"/>
    </row>
    <row r="287" spans="1:15" ht="15.75" customHeight="1" x14ac:dyDescent="0.25">
      <c r="A287" s="392"/>
      <c r="B287" s="117">
        <v>472201</v>
      </c>
      <c r="C287" s="38" t="str">
        <f>IFERROR(VLOOKUP(B287,'BLCE JUL-26'!$A$10:$B$1048576,2,0),0)</f>
        <v>Cruce de cuentas</v>
      </c>
      <c r="D287" s="44"/>
      <c r="E287" s="73">
        <f>IFERROR(VLOOKUP(B287,'BLCE JUL-26'!$A$10:$F$1048576,6,0),0)</f>
        <v>118901964</v>
      </c>
      <c r="F287" s="44"/>
      <c r="G287" s="71"/>
      <c r="H287" s="52"/>
      <c r="I287" s="52"/>
      <c r="J287" s="52"/>
      <c r="K287" s="72"/>
      <c r="L287" s="39"/>
      <c r="M287" s="147"/>
      <c r="N287" s="39"/>
      <c r="O287" s="38"/>
    </row>
    <row r="288" spans="1:15" ht="15.75" customHeight="1" x14ac:dyDescent="0.25">
      <c r="A288" s="392"/>
      <c r="B288" s="117">
        <v>472203</v>
      </c>
      <c r="C288" s="38" t="s">
        <v>326</v>
      </c>
      <c r="D288" s="44"/>
      <c r="E288" s="73">
        <f>IFERROR(VLOOKUP(B288,'BLCE JUL-26'!$A$10:$F$1048576,6,0),0)</f>
        <v>0</v>
      </c>
      <c r="F288" s="44"/>
      <c r="G288" s="71"/>
      <c r="H288" s="52"/>
      <c r="I288" s="52"/>
      <c r="J288" s="52"/>
      <c r="K288" s="72"/>
      <c r="L288" s="39"/>
      <c r="M288" s="147"/>
      <c r="N288" s="39"/>
      <c r="O288" s="38"/>
    </row>
    <row r="289" spans="1:16" ht="15.75" customHeight="1" x14ac:dyDescent="0.25">
      <c r="A289" s="392"/>
      <c r="B289" s="130"/>
      <c r="C289" s="38"/>
      <c r="D289" s="44"/>
      <c r="E289" s="73"/>
      <c r="F289" s="44"/>
      <c r="G289" s="71"/>
      <c r="H289" s="52"/>
      <c r="I289" s="52"/>
      <c r="J289" s="52"/>
      <c r="K289" s="72"/>
      <c r="L289" s="39"/>
      <c r="M289" s="147"/>
      <c r="N289" s="39"/>
      <c r="O289" s="38"/>
    </row>
    <row r="290" spans="1:16" ht="15.75" customHeight="1" thickBot="1" x14ac:dyDescent="0.3">
      <c r="A290" s="392">
        <v>48</v>
      </c>
      <c r="B290" s="132">
        <v>48</v>
      </c>
      <c r="C290" s="42" t="s">
        <v>128</v>
      </c>
      <c r="D290" s="43"/>
      <c r="E290" s="79"/>
      <c r="F290" s="44"/>
      <c r="G290" s="70"/>
      <c r="H290" s="44"/>
      <c r="I290" s="85">
        <f>+G292+G296</f>
        <v>57296006.650000006</v>
      </c>
      <c r="J290" s="44"/>
      <c r="K290" s="74"/>
      <c r="L290" s="37">
        <f>+'BLCE JUL-26'!F287</f>
        <v>4684423704.9799995</v>
      </c>
      <c r="M290" s="147">
        <f>+I290-L290</f>
        <v>-4627127698.3299999</v>
      </c>
      <c r="N290" s="39"/>
      <c r="O290" s="38"/>
    </row>
    <row r="291" spans="1:16" ht="15.75" customHeight="1" thickTop="1" x14ac:dyDescent="0.25">
      <c r="A291" s="392"/>
      <c r="B291" s="130"/>
      <c r="C291" s="38"/>
      <c r="D291" s="44"/>
      <c r="E291" s="73"/>
      <c r="F291" s="44"/>
      <c r="G291" s="71"/>
      <c r="H291" s="52"/>
      <c r="I291" s="52"/>
      <c r="J291" s="52"/>
      <c r="K291" s="72"/>
      <c r="L291" s="39"/>
      <c r="M291" s="147"/>
      <c r="N291" s="39"/>
      <c r="O291" s="38"/>
    </row>
    <row r="292" spans="1:16" ht="15.75" customHeight="1" x14ac:dyDescent="0.25">
      <c r="A292" s="404"/>
      <c r="B292" s="387">
        <f>+'ANEXO 4'!A103</f>
        <v>4802</v>
      </c>
      <c r="C292" s="131" t="str">
        <f>+'BLCE JUL-26'!B287</f>
        <v>FONDOS RECIBIDOS</v>
      </c>
      <c r="D292" s="44"/>
      <c r="E292" s="71"/>
      <c r="F292" s="52"/>
      <c r="G292" s="79">
        <f>+E294+E293</f>
        <v>570012.06000000006</v>
      </c>
      <c r="H292" s="52"/>
      <c r="I292" s="52"/>
      <c r="J292" s="52"/>
      <c r="K292" s="74"/>
      <c r="L292" s="37"/>
      <c r="M292" s="148"/>
      <c r="N292" s="37"/>
      <c r="O292" s="38"/>
    </row>
    <row r="293" spans="1:16" ht="15.75" customHeight="1" x14ac:dyDescent="0.25">
      <c r="A293" s="404"/>
      <c r="B293" s="117">
        <v>480232</v>
      </c>
      <c r="C293" s="38" t="str">
        <f>IFERROR(VLOOKUP(B293,'BLCE JUL-26'!$A$10:$B$1048576,2,0),0)</f>
        <v>Rendimientos sobre recursos entregados en administración</v>
      </c>
      <c r="D293" s="44"/>
      <c r="E293" s="73">
        <f>IFERROR(VLOOKUP(B293,'BLCE JUL-26'!$A$10:$F$1048576,6,0),0)</f>
        <v>570012.06000000006</v>
      </c>
      <c r="F293" s="52"/>
      <c r="G293" s="79"/>
      <c r="H293" s="52"/>
      <c r="I293" s="52"/>
      <c r="J293" s="52"/>
      <c r="K293" s="74"/>
      <c r="L293" s="37"/>
      <c r="M293" s="148"/>
      <c r="N293" s="37"/>
      <c r="O293" s="38"/>
    </row>
    <row r="294" spans="1:16" ht="15.75" hidden="1" x14ac:dyDescent="0.25">
      <c r="A294" s="392"/>
      <c r="B294" s="117"/>
      <c r="C294" s="38"/>
      <c r="D294" s="44"/>
      <c r="E294" s="73">
        <f>IFERROR(VLOOKUP(B294,'BLCE JUL-26'!$A$10:$F$1048576,6,0),0)</f>
        <v>0</v>
      </c>
      <c r="F294" s="44"/>
      <c r="G294" s="71"/>
      <c r="H294" s="52"/>
      <c r="I294" s="52"/>
      <c r="J294" s="52"/>
      <c r="K294" s="72"/>
      <c r="L294" s="39"/>
      <c r="M294" s="147"/>
      <c r="N294" s="39"/>
      <c r="O294" s="38"/>
    </row>
    <row r="295" spans="1:16" ht="15.75" x14ac:dyDescent="0.25">
      <c r="A295" s="392"/>
      <c r="B295" s="130"/>
      <c r="C295" s="38"/>
      <c r="D295" s="44"/>
      <c r="E295" s="73"/>
      <c r="F295" s="44"/>
      <c r="G295" s="71"/>
      <c r="H295" s="52"/>
      <c r="I295" s="52"/>
      <c r="J295" s="52"/>
      <c r="K295" s="72"/>
      <c r="L295" s="39"/>
      <c r="M295" s="147"/>
      <c r="N295" s="39"/>
      <c r="O295" s="38"/>
      <c r="P295" s="292"/>
    </row>
    <row r="296" spans="1:16" ht="15.75" x14ac:dyDescent="0.25">
      <c r="A296" s="392"/>
      <c r="B296" s="387">
        <v>4831</v>
      </c>
      <c r="C296" s="42" t="str">
        <f>IFERROR(VLOOKUP(B296,'BLCE JUL-26'!$A$10:$B$1048576,2,0),0)</f>
        <v>REVERSIÓN DE PROVISIONES</v>
      </c>
      <c r="D296" s="44"/>
      <c r="E296" s="71"/>
      <c r="F296" s="52"/>
      <c r="G296" s="79">
        <f>+E297+E298</f>
        <v>56725994.590000004</v>
      </c>
      <c r="H296" s="52"/>
      <c r="I296" s="52"/>
      <c r="J296" s="52"/>
      <c r="K296" s="72"/>
      <c r="L296" s="39"/>
      <c r="M296" s="147"/>
      <c r="N296" s="39"/>
      <c r="O296" s="38"/>
    </row>
    <row r="297" spans="1:16" ht="15.75" x14ac:dyDescent="0.25">
      <c r="A297" s="392"/>
      <c r="B297" s="117">
        <v>483101</v>
      </c>
      <c r="C297" s="38" t="str">
        <f>IFERROR(VLOOKUP(B297,'BLCE JUL-26'!$A$10:$B$1048576,2,0),0)</f>
        <v>Litigios y demandas</v>
      </c>
      <c r="D297" s="44"/>
      <c r="E297" s="73">
        <f>IFERROR(VLOOKUP(B297,'BLCE JUL-26'!$A$10:$F$1048576,6,0),0)</f>
        <v>56725994.590000004</v>
      </c>
      <c r="F297" s="44"/>
      <c r="G297" s="71"/>
      <c r="H297" s="52"/>
      <c r="I297" s="52"/>
      <c r="J297" s="52"/>
      <c r="K297" s="72"/>
      <c r="L297" s="39"/>
      <c r="M297" s="147"/>
      <c r="N297" s="39"/>
      <c r="O297" s="38"/>
    </row>
    <row r="298" spans="1:16" ht="15.75" customHeight="1" x14ac:dyDescent="0.25">
      <c r="A298" s="392"/>
      <c r="B298" s="130"/>
      <c r="C298" s="38"/>
      <c r="D298" s="53"/>
      <c r="E298" s="73">
        <f>IFERROR(VLOOKUP(B298,'BLCE JUL-26'!$A$10:$F$1048576,6,0),0)</f>
        <v>0</v>
      </c>
      <c r="F298" s="52"/>
      <c r="G298" s="71"/>
      <c r="H298" s="52"/>
      <c r="I298" s="52"/>
      <c r="J298" s="52"/>
      <c r="K298" s="74"/>
      <c r="L298" s="37"/>
      <c r="M298" s="148"/>
      <c r="N298" s="37"/>
      <c r="O298" s="38"/>
    </row>
    <row r="299" spans="1:16" s="93" customFormat="1" ht="19.5" thickBot="1" x14ac:dyDescent="0.35">
      <c r="A299" s="403"/>
      <c r="B299" s="388"/>
      <c r="C299" s="86" t="s">
        <v>328</v>
      </c>
      <c r="D299" s="87"/>
      <c r="E299" s="87"/>
      <c r="F299" s="87"/>
      <c r="G299" s="87"/>
      <c r="H299" s="87"/>
      <c r="J299" s="90"/>
      <c r="K299" s="379">
        <f>+I262+I277+I290+I272</f>
        <v>7781689612.0899992</v>
      </c>
      <c r="L299" s="91">
        <f>+'BLCE JUL-26'!F270</f>
        <v>7781689612.0900002</v>
      </c>
      <c r="M299" s="152">
        <f>+K299-L299</f>
        <v>0</v>
      </c>
      <c r="N299" s="91"/>
      <c r="O299" s="92"/>
    </row>
    <row r="300" spans="1:16" ht="15.75" customHeight="1" thickTop="1" x14ac:dyDescent="0.25">
      <c r="A300" s="408"/>
      <c r="B300" s="389"/>
      <c r="C300" s="54"/>
      <c r="D300" s="53"/>
      <c r="E300" s="79"/>
      <c r="F300" s="55"/>
      <c r="G300" s="81"/>
      <c r="H300" s="55"/>
      <c r="I300" s="55"/>
      <c r="J300" s="55"/>
      <c r="K300" s="74"/>
      <c r="L300" s="37"/>
      <c r="M300" s="148"/>
      <c r="N300" s="37"/>
      <c r="O300" s="38"/>
    </row>
    <row r="301" spans="1:16" s="93" customFormat="1" ht="18.75" x14ac:dyDescent="0.3">
      <c r="A301" s="403">
        <v>5</v>
      </c>
      <c r="B301" s="384"/>
      <c r="C301" s="86" t="s">
        <v>329</v>
      </c>
      <c r="D301" s="92"/>
      <c r="E301" s="94"/>
      <c r="F301" s="92"/>
      <c r="G301" s="94"/>
      <c r="H301" s="92"/>
      <c r="I301" s="92"/>
      <c r="J301" s="92"/>
      <c r="K301" s="352"/>
      <c r="L301" s="95"/>
      <c r="M301" s="149"/>
      <c r="N301" s="95"/>
      <c r="O301" s="92"/>
    </row>
    <row r="302" spans="1:16" ht="15.75" customHeight="1" x14ac:dyDescent="0.25">
      <c r="A302" s="392"/>
      <c r="B302" s="382"/>
      <c r="C302" s="38"/>
      <c r="D302" s="53"/>
      <c r="E302" s="79"/>
      <c r="F302" s="53"/>
      <c r="G302" s="79"/>
      <c r="H302" s="53"/>
      <c r="I302" s="53"/>
      <c r="J302" s="53"/>
      <c r="K302" s="74"/>
      <c r="L302" s="37"/>
      <c r="M302" s="148"/>
      <c r="N302" s="37"/>
      <c r="O302" s="38"/>
    </row>
    <row r="303" spans="1:16" ht="15.75" customHeight="1" thickBot="1" x14ac:dyDescent="0.3">
      <c r="A303" s="392">
        <v>51</v>
      </c>
      <c r="B303" s="132">
        <v>51</v>
      </c>
      <c r="C303" s="42" t="s">
        <v>330</v>
      </c>
      <c r="D303" s="43"/>
      <c r="E303" s="79"/>
      <c r="F303" s="44"/>
      <c r="G303" s="70"/>
      <c r="H303" s="44"/>
      <c r="I303" s="85">
        <f>+G305+G312+G315+G322+G326+G343+G337+G365</f>
        <v>4275195738.96</v>
      </c>
      <c r="J303" s="44"/>
      <c r="K303" s="74"/>
      <c r="L303" s="37">
        <f>+'BLCE JUL-26'!F295</f>
        <v>570012.06000000006</v>
      </c>
      <c r="M303" s="147">
        <f>+I303-L303</f>
        <v>4274625726.9000001</v>
      </c>
      <c r="N303" s="39"/>
      <c r="O303" s="38"/>
    </row>
    <row r="304" spans="1:16" ht="15.75" customHeight="1" thickTop="1" x14ac:dyDescent="0.25">
      <c r="A304" s="392"/>
      <c r="B304" s="132"/>
      <c r="C304" s="42"/>
      <c r="D304" s="52"/>
      <c r="E304" s="71"/>
      <c r="F304" s="53"/>
      <c r="G304" s="79"/>
      <c r="H304" s="53"/>
      <c r="I304" s="53"/>
      <c r="J304" s="53"/>
      <c r="K304" s="74"/>
      <c r="L304" s="37"/>
      <c r="M304" s="147"/>
      <c r="N304" s="39"/>
      <c r="O304" s="38"/>
    </row>
    <row r="305" spans="1:15" ht="15.75" customHeight="1" x14ac:dyDescent="0.25">
      <c r="A305" s="404"/>
      <c r="B305" s="132">
        <v>5101</v>
      </c>
      <c r="C305" s="42" t="s">
        <v>148</v>
      </c>
      <c r="D305" s="44"/>
      <c r="E305" s="71"/>
      <c r="F305" s="52"/>
      <c r="G305" s="79">
        <f>SUM(E306:E309)</f>
        <v>1753321039.3900001</v>
      </c>
      <c r="H305" s="52"/>
      <c r="I305" s="52"/>
      <c r="J305" s="52"/>
      <c r="K305" s="74"/>
      <c r="L305" s="115">
        <f>+'BLCE JUL-26'!F300</f>
        <v>4275195738.96</v>
      </c>
      <c r="M305" s="161">
        <f>+G305-L305</f>
        <v>-2521874699.5699997</v>
      </c>
      <c r="N305" s="162"/>
      <c r="O305" s="75"/>
    </row>
    <row r="306" spans="1:15" ht="15.75" customHeight="1" x14ac:dyDescent="0.25">
      <c r="A306" s="392"/>
      <c r="B306" s="117">
        <v>510101</v>
      </c>
      <c r="C306" s="38" t="str">
        <f>IFERROR(VLOOKUP(B306,'BLCE JUL-26'!$A$10:$B$1048576,2,0),0)</f>
        <v>Sueldos</v>
      </c>
      <c r="D306" s="52"/>
      <c r="E306" s="73">
        <f>IFERROR(VLOOKUP(B306,'BLCE JUL-26'!$A$10:$F$1048576,6,0),0)</f>
        <v>1653633863.3900001</v>
      </c>
      <c r="F306" s="52"/>
      <c r="G306" s="71"/>
      <c r="H306" s="52"/>
      <c r="I306" s="52"/>
      <c r="J306" s="52"/>
      <c r="K306" s="74"/>
      <c r="L306" s="115"/>
      <c r="M306" s="153"/>
      <c r="N306" s="115"/>
      <c r="O306" s="75"/>
    </row>
    <row r="307" spans="1:15" ht="15.75" customHeight="1" x14ac:dyDescent="0.25">
      <c r="A307" s="392"/>
      <c r="B307" s="117">
        <v>510119</v>
      </c>
      <c r="C307" s="38" t="s">
        <v>332</v>
      </c>
      <c r="D307" s="52"/>
      <c r="E307" s="73">
        <f>IFERROR(VLOOKUP(B307,'BLCE JUL-26'!$A$10:$F$1048576,6,0),0)</f>
        <v>61678917</v>
      </c>
      <c r="F307" s="52"/>
      <c r="G307" s="71"/>
      <c r="H307" s="52"/>
      <c r="I307" s="52"/>
      <c r="J307" s="52"/>
      <c r="K307" s="74"/>
      <c r="L307" s="115"/>
      <c r="M307" s="153"/>
      <c r="N307" s="115"/>
      <c r="O307" s="75"/>
    </row>
    <row r="308" spans="1:15" ht="15.75" customHeight="1" x14ac:dyDescent="0.25">
      <c r="A308" s="392"/>
      <c r="B308" s="117">
        <v>510123</v>
      </c>
      <c r="C308" s="38" t="str">
        <f>IFERROR(VLOOKUP(B308,'BLCE JUL-26'!$A$10:$B$1048576,2,0),0)</f>
        <v>Auxilio de transporte</v>
      </c>
      <c r="D308" s="52"/>
      <c r="E308" s="73">
        <f>IFERROR(VLOOKUP(B308,'BLCE JUL-26'!$A$10:$F$1048576,6,0),0)</f>
        <v>28861815</v>
      </c>
      <c r="F308" s="52"/>
      <c r="G308" s="71"/>
      <c r="H308" s="52"/>
      <c r="I308" s="52"/>
      <c r="J308" s="52"/>
      <c r="K308" s="74"/>
      <c r="L308" s="115"/>
      <c r="M308" s="153"/>
      <c r="N308" s="115"/>
      <c r="O308" s="75"/>
    </row>
    <row r="309" spans="1:15" ht="15.75" customHeight="1" x14ac:dyDescent="0.25">
      <c r="A309" s="392"/>
      <c r="B309" s="117">
        <v>510160</v>
      </c>
      <c r="C309" s="38" t="str">
        <f>IFERROR(VLOOKUP(B309,'BLCE JUL-26'!$A$10:$B$1048576,2,0),0)</f>
        <v>Subsidio de alimentación</v>
      </c>
      <c r="D309" s="52"/>
      <c r="E309" s="73">
        <f>IFERROR(VLOOKUP(B309,'BLCE JUL-26'!$A$10:$F$1048576,6,0),0)</f>
        <v>9146444</v>
      </c>
      <c r="F309" s="52"/>
      <c r="G309" s="71"/>
      <c r="H309" s="52"/>
      <c r="I309" s="52"/>
      <c r="J309" s="52"/>
      <c r="K309" s="74"/>
      <c r="L309" s="115"/>
      <c r="M309" s="153"/>
      <c r="N309" s="115"/>
      <c r="O309" s="75"/>
    </row>
    <row r="310" spans="1:15" ht="15.75" hidden="1" customHeight="1" x14ac:dyDescent="0.25">
      <c r="A310" s="392"/>
      <c r="B310" s="117"/>
      <c r="C310" s="38"/>
      <c r="D310" s="52"/>
      <c r="E310" s="73"/>
      <c r="F310" s="52"/>
      <c r="G310" s="71"/>
      <c r="H310" s="52"/>
      <c r="I310" s="52"/>
      <c r="J310" s="52"/>
      <c r="K310" s="74"/>
      <c r="L310" s="115"/>
      <c r="M310" s="153"/>
      <c r="N310" s="115"/>
      <c r="O310" s="75"/>
    </row>
    <row r="311" spans="1:15" ht="15.75" customHeight="1" x14ac:dyDescent="0.25">
      <c r="A311" s="392"/>
      <c r="B311" s="382"/>
      <c r="C311" s="38"/>
      <c r="D311" s="52"/>
      <c r="E311" s="73"/>
      <c r="F311" s="52"/>
      <c r="G311" s="71"/>
      <c r="H311" s="52"/>
      <c r="I311" s="52"/>
      <c r="J311" s="52"/>
      <c r="K311" s="74"/>
      <c r="L311" s="115"/>
      <c r="M311" s="153"/>
      <c r="N311" s="115"/>
      <c r="O311" s="75"/>
    </row>
    <row r="312" spans="1:15" ht="15.75" customHeight="1" x14ac:dyDescent="0.25">
      <c r="A312" s="404"/>
      <c r="B312" s="132">
        <v>5102</v>
      </c>
      <c r="C312" s="42" t="s">
        <v>149</v>
      </c>
      <c r="D312" s="44"/>
      <c r="E312" s="71"/>
      <c r="F312" s="52"/>
      <c r="G312" s="79">
        <f>+E313</f>
        <v>15086501</v>
      </c>
      <c r="H312" s="52"/>
      <c r="I312" s="52"/>
      <c r="J312" s="52"/>
      <c r="K312" s="74"/>
      <c r="L312" s="37">
        <f>+'BLCE JUL-26'!F309</f>
        <v>9146444</v>
      </c>
      <c r="M312" s="147">
        <f>+G312-L312</f>
        <v>5940057</v>
      </c>
      <c r="N312" s="39"/>
      <c r="O312" s="42"/>
    </row>
    <row r="313" spans="1:15" ht="15.75" customHeight="1" x14ac:dyDescent="0.25">
      <c r="A313" s="392"/>
      <c r="B313" s="117">
        <v>510201001</v>
      </c>
      <c r="C313" s="38" t="str">
        <f>IFERROR(VLOOKUP(B313,'BLCE JUL-26'!$A$10:$B$1048576,2,0),0)</f>
        <v>Incapacidades</v>
      </c>
      <c r="D313" s="52"/>
      <c r="E313" s="73">
        <f>IFERROR(VLOOKUP(B313,'BLCE JUL-26'!$A$10:$F$1048576,6,0),0)</f>
        <v>15086501</v>
      </c>
      <c r="F313" s="52"/>
      <c r="G313" s="71"/>
      <c r="H313" s="52"/>
      <c r="I313" s="52"/>
      <c r="J313" s="52"/>
      <c r="K313" s="74"/>
      <c r="L313" s="37"/>
      <c r="M313" s="147"/>
      <c r="N313" s="39"/>
      <c r="O313" s="42"/>
    </row>
    <row r="314" spans="1:15" ht="15.75" customHeight="1" x14ac:dyDescent="0.25">
      <c r="A314" s="392"/>
      <c r="B314" s="382"/>
      <c r="C314" s="38"/>
      <c r="D314" s="52"/>
      <c r="E314" s="71"/>
      <c r="F314" s="52"/>
      <c r="G314" s="71"/>
      <c r="H314" s="52"/>
      <c r="I314" s="52"/>
      <c r="J314" s="52"/>
      <c r="K314" s="74"/>
      <c r="L314" s="37"/>
      <c r="M314" s="147"/>
      <c r="N314" s="39"/>
      <c r="O314" s="42"/>
    </row>
    <row r="315" spans="1:15" ht="15.75" customHeight="1" x14ac:dyDescent="0.25">
      <c r="A315" s="404"/>
      <c r="B315" s="132">
        <v>5103</v>
      </c>
      <c r="C315" s="42" t="s">
        <v>150</v>
      </c>
      <c r="D315" s="44"/>
      <c r="E315" s="71"/>
      <c r="F315" s="52"/>
      <c r="G315" s="79">
        <f>SUM(E316:E320)</f>
        <v>392601794</v>
      </c>
      <c r="H315" s="52"/>
      <c r="I315" s="52"/>
      <c r="J315" s="52"/>
      <c r="K315" s="74"/>
      <c r="L315" s="37">
        <f>+'ANEXO 4'!C65</f>
        <v>392601794</v>
      </c>
      <c r="M315" s="147">
        <f>+G315-L315</f>
        <v>0</v>
      </c>
      <c r="N315" s="39"/>
      <c r="O315" s="42"/>
    </row>
    <row r="316" spans="1:15" ht="15.75" customHeight="1" x14ac:dyDescent="0.25">
      <c r="A316" s="392"/>
      <c r="B316" s="117">
        <v>510302001</v>
      </c>
      <c r="C316" s="38" t="str">
        <f>IFERROR(VLOOKUP(B316,'BLCE JUL-26'!$A$10:$B$1048576,2,0),0)</f>
        <v>Aportes a cajas de compensación familiar</v>
      </c>
      <c r="D316" s="52"/>
      <c r="E316" s="73">
        <f>IFERROR(VLOOKUP(B316,'BLCE JUL-26'!$A$10:$F$1048576,6,0),0)</f>
        <v>61023200</v>
      </c>
      <c r="F316" s="52"/>
      <c r="G316" s="71"/>
      <c r="H316" s="52"/>
      <c r="I316" s="52"/>
      <c r="J316" s="52"/>
      <c r="K316" s="74"/>
      <c r="L316" s="37"/>
      <c r="M316" s="147"/>
      <c r="N316" s="39"/>
      <c r="O316" s="42"/>
    </row>
    <row r="317" spans="1:15" ht="15.75" customHeight="1" x14ac:dyDescent="0.25">
      <c r="A317" s="392"/>
      <c r="B317" s="117">
        <v>510303001</v>
      </c>
      <c r="C317" s="38" t="str">
        <f>IFERROR(VLOOKUP(B317,'BLCE JUL-26'!$A$10:$B$1048576,2,0),0)</f>
        <v>Cotizaciones a seguridad social en salud</v>
      </c>
      <c r="D317" s="52"/>
      <c r="E317" s="73">
        <f>IFERROR(VLOOKUP(B317,'BLCE JUL-26'!$A$10:$F$1048576,6,0),0)</f>
        <v>131980704</v>
      </c>
      <c r="F317" s="52"/>
      <c r="G317" s="71"/>
      <c r="H317" s="52"/>
      <c r="I317" s="52"/>
      <c r="J317" s="52"/>
      <c r="K317" s="74"/>
      <c r="L317" s="37"/>
      <c r="M317" s="147"/>
      <c r="N317" s="39"/>
      <c r="O317" s="42"/>
    </row>
    <row r="318" spans="1:15" ht="15.75" customHeight="1" x14ac:dyDescent="0.25">
      <c r="A318" s="392"/>
      <c r="B318" s="117">
        <v>510305001</v>
      </c>
      <c r="C318" s="38" t="str">
        <f>IFERROR(VLOOKUP(B318,'BLCE JUL-26'!$A$10:$B$1048576,2,0),0)</f>
        <v>Cotizaciones a riesgos laborales</v>
      </c>
      <c r="D318" s="52"/>
      <c r="E318" s="73">
        <f>IFERROR(VLOOKUP(B318,'BLCE JUL-26'!$A$10:$F$1048576,6,0),0)</f>
        <v>13792500</v>
      </c>
      <c r="F318" s="52"/>
      <c r="G318" s="71"/>
      <c r="H318" s="52"/>
      <c r="I318" s="52"/>
      <c r="J318" s="52"/>
      <c r="K318" s="74"/>
      <c r="L318" s="37"/>
      <c r="M318" s="147"/>
      <c r="N318" s="39"/>
      <c r="O318" s="42"/>
    </row>
    <row r="319" spans="1:15" ht="15.75" customHeight="1" x14ac:dyDescent="0.25">
      <c r="A319" s="392"/>
      <c r="B319" s="117">
        <v>510306001</v>
      </c>
      <c r="C319" s="38" t="str">
        <f>IFERROR(VLOOKUP(B319,'BLCE JUL-26'!$A$10:$B$1048576,2,0),0)</f>
        <v>Cotizaciones a entidades administradoras del régimen de prima media</v>
      </c>
      <c r="D319" s="52"/>
      <c r="E319" s="73">
        <f>IFERROR(VLOOKUP(B319,'BLCE JUL-26'!$A$10:$F$1048576,6,0),0)</f>
        <v>127678150</v>
      </c>
      <c r="F319" s="52"/>
      <c r="G319" s="71"/>
      <c r="H319" s="52"/>
      <c r="I319" s="52"/>
      <c r="J319" s="52"/>
      <c r="K319" s="74"/>
      <c r="L319" s="37"/>
      <c r="M319" s="147"/>
      <c r="N319" s="39"/>
      <c r="O319" s="42"/>
    </row>
    <row r="320" spans="1:15" ht="15.75" customHeight="1" x14ac:dyDescent="0.25">
      <c r="A320" s="392"/>
      <c r="B320" s="117">
        <v>510307001</v>
      </c>
      <c r="C320" s="38" t="str">
        <f>IFERROR(VLOOKUP(B320,'BLCE JUL-26'!$A$10:$B$1048576,2,0),0)</f>
        <v>Cotizaciones a entidades administradoras del régimen de ahorro individual</v>
      </c>
      <c r="D320" s="52"/>
      <c r="E320" s="73">
        <f>IFERROR(VLOOKUP(B320,'BLCE JUL-26'!$A$10:$F$1048576,6,0),0)</f>
        <v>58127240</v>
      </c>
      <c r="F320" s="52"/>
      <c r="G320" s="71"/>
      <c r="H320" s="52"/>
      <c r="I320" s="52"/>
      <c r="J320" s="52"/>
      <c r="K320" s="74"/>
      <c r="L320" s="37"/>
      <c r="M320" s="147"/>
      <c r="N320" s="39"/>
      <c r="O320" s="42"/>
    </row>
    <row r="321" spans="1:15" ht="15.75" customHeight="1" x14ac:dyDescent="0.25">
      <c r="A321" s="392"/>
      <c r="B321" s="382"/>
      <c r="C321" s="38"/>
      <c r="D321" s="52"/>
      <c r="E321" s="71"/>
      <c r="F321" s="52"/>
      <c r="G321" s="71"/>
      <c r="H321" s="52"/>
      <c r="I321" s="52"/>
      <c r="J321" s="52"/>
      <c r="K321" s="74"/>
      <c r="L321" s="37"/>
      <c r="M321" s="147"/>
      <c r="N321" s="39"/>
      <c r="O321" s="42"/>
    </row>
    <row r="322" spans="1:15" ht="15.75" customHeight="1" x14ac:dyDescent="0.25">
      <c r="A322" s="392"/>
      <c r="B322" s="132">
        <v>5104</v>
      </c>
      <c r="C322" s="42" t="s">
        <v>339</v>
      </c>
      <c r="D322" s="52"/>
      <c r="E322" s="71"/>
      <c r="F322" s="52"/>
      <c r="G322" s="79">
        <f>SUM(E323:E324)</f>
        <v>76294200</v>
      </c>
      <c r="H322" s="52"/>
      <c r="I322" s="52"/>
      <c r="J322" s="52"/>
      <c r="K322" s="74"/>
      <c r="L322" s="37">
        <f>+'BLCE JUL-26'!F323</f>
        <v>58127240</v>
      </c>
      <c r="M322" s="147">
        <f>+G322-L322</f>
        <v>18166960</v>
      </c>
      <c r="N322" s="39"/>
      <c r="O322" s="42"/>
    </row>
    <row r="323" spans="1:15" ht="15.75" customHeight="1" x14ac:dyDescent="0.25">
      <c r="A323" s="392"/>
      <c r="B323" s="117">
        <v>510401001</v>
      </c>
      <c r="C323" s="38" t="str">
        <f>IFERROR(VLOOKUP(B323,'BLCE JUL-26'!$A$10:$B$1048576,2,0),0)</f>
        <v>Aportes al icbf</v>
      </c>
      <c r="D323" s="52"/>
      <c r="E323" s="73">
        <f>IFERROR(VLOOKUP(B323,'BLCE JUL-26'!$A$10:$F$1048576,6,0),0)</f>
        <v>45773100</v>
      </c>
      <c r="F323" s="52"/>
      <c r="G323" s="71"/>
      <c r="H323" s="52"/>
      <c r="I323" s="52"/>
      <c r="J323" s="52"/>
      <c r="K323" s="74"/>
      <c r="L323" s="37"/>
      <c r="M323" s="147"/>
      <c r="N323" s="39"/>
      <c r="O323" s="42"/>
    </row>
    <row r="324" spans="1:15" ht="15.75" customHeight="1" x14ac:dyDescent="0.25">
      <c r="A324" s="392"/>
      <c r="B324" s="117">
        <v>510402001</v>
      </c>
      <c r="C324" s="38" t="str">
        <f>IFERROR(VLOOKUP(B324,'BLCE JUL-26'!$A$10:$B$1048576,2,0),0)</f>
        <v>Aportes al sena</v>
      </c>
      <c r="D324" s="52"/>
      <c r="E324" s="73">
        <f>IFERROR(VLOOKUP(B324,'BLCE JUL-26'!$A$10:$F$1048576,6,0),0)</f>
        <v>30521100</v>
      </c>
      <c r="F324" s="52"/>
      <c r="G324" s="71"/>
      <c r="H324" s="52"/>
      <c r="I324" s="52"/>
      <c r="J324" s="52"/>
      <c r="K324" s="74"/>
      <c r="L324" s="37"/>
      <c r="M324" s="147"/>
      <c r="N324" s="39"/>
      <c r="O324" s="42"/>
    </row>
    <row r="325" spans="1:15" ht="15.75" customHeight="1" x14ac:dyDescent="0.25">
      <c r="A325" s="392"/>
      <c r="B325" s="382"/>
      <c r="C325" s="38"/>
      <c r="D325" s="52"/>
      <c r="E325" s="71"/>
      <c r="F325" s="52"/>
      <c r="G325" s="71"/>
      <c r="H325" s="52"/>
      <c r="I325" s="52"/>
      <c r="J325" s="52"/>
      <c r="K325" s="74"/>
      <c r="L325" s="37"/>
      <c r="M325" s="147"/>
      <c r="N325" s="39"/>
      <c r="O325" s="42"/>
    </row>
    <row r="326" spans="1:15" ht="15.75" customHeight="1" x14ac:dyDescent="0.25">
      <c r="A326" s="392"/>
      <c r="B326" s="132">
        <v>5107</v>
      </c>
      <c r="C326" s="42" t="s">
        <v>152</v>
      </c>
      <c r="D326" s="44"/>
      <c r="E326" s="71"/>
      <c r="F326" s="52"/>
      <c r="G326" s="79">
        <f>SUM(E327:E335)</f>
        <v>703299445.10000002</v>
      </c>
      <c r="H326" s="52"/>
      <c r="I326" s="52"/>
      <c r="J326" s="52"/>
      <c r="K326" s="74"/>
      <c r="L326" s="37">
        <f>+'BLCE JUL-26'!F328</f>
        <v>30521100</v>
      </c>
      <c r="M326" s="147">
        <f>+G326-L326</f>
        <v>672778345.10000002</v>
      </c>
      <c r="N326" s="39"/>
      <c r="O326" s="42"/>
    </row>
    <row r="327" spans="1:15" ht="15.75" customHeight="1" x14ac:dyDescent="0.25">
      <c r="A327" s="392"/>
      <c r="B327" s="117">
        <v>510701001</v>
      </c>
      <c r="C327" s="38" t="str">
        <f>IFERROR(VLOOKUP(B327,'BLCE JUL-26'!$A$10:$B$1048576,2,0),0)</f>
        <v>Vacaciones</v>
      </c>
      <c r="D327" s="44"/>
      <c r="E327" s="73">
        <f>IFERROR(VLOOKUP(B327,'BLCE JUL-26'!$A$10:$F$1048576,6,0),0)</f>
        <v>144649849.31999999</v>
      </c>
      <c r="F327" s="52"/>
      <c r="G327" s="71"/>
      <c r="H327" s="52"/>
      <c r="I327" s="44"/>
      <c r="J327" s="44"/>
      <c r="K327" s="72"/>
      <c r="L327" s="39"/>
      <c r="M327" s="147"/>
      <c r="N327" s="39"/>
      <c r="O327" s="42"/>
    </row>
    <row r="328" spans="1:15" ht="15.75" customHeight="1" x14ac:dyDescent="0.25">
      <c r="A328" s="392"/>
      <c r="B328" s="117">
        <v>510702001</v>
      </c>
      <c r="C328" s="38" t="str">
        <f>IFERROR(VLOOKUP(B328,'BLCE JUL-26'!$A$10:$B$1048576,2,0),0)</f>
        <v>Cesantías</v>
      </c>
      <c r="D328" s="44"/>
      <c r="E328" s="73">
        <f>IFERROR(VLOOKUP(B328,'BLCE JUL-26'!$A$10:$F$1048576,6,0),0)</f>
        <v>134623301</v>
      </c>
      <c r="F328" s="52"/>
      <c r="G328" s="71"/>
      <c r="H328" s="52"/>
      <c r="I328" s="44"/>
      <c r="J328" s="44"/>
      <c r="K328" s="72"/>
      <c r="L328" s="39"/>
      <c r="M328" s="147"/>
      <c r="N328" s="39"/>
      <c r="O328" s="42"/>
    </row>
    <row r="329" spans="1:15" ht="15.75" customHeight="1" x14ac:dyDescent="0.25">
      <c r="A329" s="392"/>
      <c r="B329" s="117">
        <v>510704001</v>
      </c>
      <c r="C329" s="38" t="str">
        <f>IFERROR(VLOOKUP(B329,'BLCE JUL-26'!$A$10:$B$1048576,2,0),0)</f>
        <v>Prima de vacaciones</v>
      </c>
      <c r="D329" s="44"/>
      <c r="E329" s="73">
        <f>IFERROR(VLOOKUP(B329,'BLCE JUL-26'!$A$10:$F$1048576,6,0),0)</f>
        <v>90030666.159999996</v>
      </c>
      <c r="F329" s="52"/>
      <c r="G329" s="71"/>
      <c r="H329" s="52"/>
      <c r="I329" s="44"/>
      <c r="J329" s="44"/>
      <c r="K329" s="72"/>
      <c r="L329" s="39"/>
      <c r="M329" s="147"/>
      <c r="N329" s="39"/>
      <c r="O329" s="42"/>
    </row>
    <row r="330" spans="1:15" ht="15.75" customHeight="1" x14ac:dyDescent="0.25">
      <c r="A330" s="392"/>
      <c r="B330" s="117">
        <v>510705001</v>
      </c>
      <c r="C330" s="38" t="str">
        <f>IFERROR(VLOOKUP(B330,'BLCE JUL-26'!$A$10:$B$1048576,2,0),0)</f>
        <v>Prima de navidad</v>
      </c>
      <c r="D330" s="44"/>
      <c r="E330" s="73">
        <f>IFERROR(VLOOKUP(B330,'BLCE JUL-26'!$A$10:$F$1048576,6,0),0)</f>
        <v>86536706.040000007</v>
      </c>
      <c r="F330" s="52"/>
      <c r="G330" s="71"/>
      <c r="H330" s="52"/>
      <c r="I330" s="44"/>
      <c r="J330" s="44"/>
      <c r="K330" s="74"/>
      <c r="L330" s="37"/>
      <c r="M330" s="147"/>
      <c r="N330" s="39"/>
      <c r="O330" s="42"/>
    </row>
    <row r="331" spans="1:15" ht="15.75" customHeight="1" x14ac:dyDescent="0.25">
      <c r="A331" s="404"/>
      <c r="B331" s="117">
        <v>510706001</v>
      </c>
      <c r="C331" s="38" t="str">
        <f>IFERROR(VLOOKUP(B331,'BLCE JUL-26'!$A$10:$B$1048576,2,0),0)</f>
        <v>Prima de servicios</v>
      </c>
      <c r="D331" s="44"/>
      <c r="E331" s="73">
        <f>IFERROR(VLOOKUP(B331,'BLCE JUL-26'!$A$10:$F$1048576,6,0),0)</f>
        <v>96431664.329999998</v>
      </c>
      <c r="F331" s="52"/>
      <c r="G331" s="71"/>
      <c r="H331" s="52"/>
      <c r="I331" s="52"/>
      <c r="J331" s="52"/>
      <c r="K331" s="74"/>
      <c r="L331" s="37"/>
      <c r="M331" s="147"/>
      <c r="N331" s="39"/>
      <c r="O331" s="42"/>
    </row>
    <row r="332" spans="1:15" ht="15.75" customHeight="1" x14ac:dyDescent="0.25">
      <c r="A332" s="404"/>
      <c r="B332" s="117">
        <v>510707001</v>
      </c>
      <c r="C332" s="38" t="str">
        <f>IFERROR(VLOOKUP(B332,'BLCE JUL-26'!$A$10:$B$1048576,2,0),0)</f>
        <v>Bonificación especial de recreación</v>
      </c>
      <c r="D332" s="44"/>
      <c r="E332" s="73">
        <f>IFERROR(VLOOKUP(B332,'BLCE JUL-26'!$A$10:$F$1048576,6,0),0)</f>
        <v>13085789.85</v>
      </c>
      <c r="F332" s="52"/>
      <c r="G332" s="71"/>
      <c r="H332" s="52"/>
      <c r="I332" s="52"/>
      <c r="J332" s="52"/>
      <c r="K332" s="74"/>
      <c r="L332" s="37"/>
      <c r="M332" s="147"/>
      <c r="N332" s="39"/>
      <c r="O332" s="42"/>
    </row>
    <row r="333" spans="1:15" ht="15.75" customHeight="1" x14ac:dyDescent="0.25">
      <c r="A333" s="404"/>
      <c r="B333" s="117">
        <v>510790003</v>
      </c>
      <c r="C333" s="38" t="str">
        <f>IFERROR(VLOOKUP(B333,'BLCE JUL-26'!$A$10:$B$1048576,2,0),0)</f>
        <v>Prima tecnica salarial</v>
      </c>
      <c r="D333" s="44"/>
      <c r="E333" s="73">
        <f>IFERROR(VLOOKUP(B333,'BLCE JUL-26'!$A$10:$F$1048576,6,0),0)</f>
        <v>57632223</v>
      </c>
      <c r="F333" s="52"/>
      <c r="G333" s="71"/>
      <c r="H333" s="52"/>
      <c r="I333" s="52"/>
      <c r="J333" s="52"/>
      <c r="K333" s="74"/>
      <c r="L333" s="37"/>
      <c r="M333" s="147"/>
      <c r="N333" s="39"/>
      <c r="O333" s="42"/>
    </row>
    <row r="334" spans="1:15" ht="15.75" customHeight="1" x14ac:dyDescent="0.25">
      <c r="A334" s="404"/>
      <c r="B334" s="117">
        <v>510790004</v>
      </c>
      <c r="C334" s="38" t="str">
        <f>IFERROR(VLOOKUP(B334,'BLCE JUL-26'!$A$10:$B$1048576,2,0),0)</f>
        <v>Prima tecnica no salarial</v>
      </c>
      <c r="D334" s="70"/>
      <c r="E334" s="73">
        <f>IFERROR(VLOOKUP(B334,'BLCE JUL-26'!$A$10:$F$1048576,6,0),0)</f>
        <v>37401673</v>
      </c>
      <c r="F334" s="52"/>
      <c r="G334" s="71"/>
      <c r="H334" s="52"/>
      <c r="I334" s="52"/>
      <c r="J334" s="52"/>
      <c r="K334" s="74"/>
      <c r="L334" s="37"/>
      <c r="M334" s="147"/>
      <c r="N334" s="39"/>
      <c r="O334" s="42"/>
    </row>
    <row r="335" spans="1:15" ht="15.75" customHeight="1" x14ac:dyDescent="0.25">
      <c r="A335" s="404"/>
      <c r="B335" s="117">
        <v>510790024</v>
      </c>
      <c r="C335" s="38" t="str">
        <f>IFERROR(VLOOKUP(B335,'BLCE JUL-26'!$A$10:$B$1048576,2,0),0)</f>
        <v>Prima de coordinación</v>
      </c>
      <c r="D335" s="70"/>
      <c r="E335" s="73">
        <f>IFERROR(VLOOKUP(B335,'BLCE JUL-26'!$A$10:$F$1048576,6,0),0)</f>
        <v>42907572.399999999</v>
      </c>
      <c r="F335" s="52"/>
      <c r="G335" s="71"/>
      <c r="H335" s="52"/>
      <c r="I335" s="52"/>
      <c r="J335" s="52"/>
      <c r="K335" s="74"/>
      <c r="L335" s="37"/>
      <c r="M335" s="147"/>
      <c r="N335" s="39"/>
      <c r="O335" s="42"/>
    </row>
    <row r="336" spans="1:15" ht="15.75" customHeight="1" x14ac:dyDescent="0.25">
      <c r="A336" s="404"/>
      <c r="B336" s="382"/>
      <c r="C336" s="38"/>
      <c r="D336" s="71"/>
      <c r="E336" s="71"/>
      <c r="F336" s="52"/>
      <c r="G336" s="71"/>
      <c r="H336" s="52"/>
      <c r="I336" s="52"/>
      <c r="J336" s="52"/>
      <c r="K336" s="74"/>
      <c r="L336" s="37"/>
      <c r="M336" s="147"/>
      <c r="N336" s="39"/>
      <c r="O336" s="42"/>
    </row>
    <row r="337" spans="1:15" ht="15.75" x14ac:dyDescent="0.25">
      <c r="A337" s="404"/>
      <c r="B337" s="132">
        <v>5108</v>
      </c>
      <c r="C337" s="42" t="s">
        <v>153</v>
      </c>
      <c r="D337" s="44"/>
      <c r="E337" s="71"/>
      <c r="F337" s="52"/>
      <c r="G337" s="79">
        <f>SUM(E338:E341)</f>
        <v>24998159</v>
      </c>
      <c r="H337" s="52"/>
      <c r="I337" s="52"/>
      <c r="J337" s="52"/>
      <c r="K337" s="72"/>
      <c r="L337" s="39">
        <f>+'BLCE JUL-26'!F345</f>
        <v>42907572.399999999</v>
      </c>
      <c r="M337" s="147">
        <f>+G337-L337</f>
        <v>-17909413.399999999</v>
      </c>
      <c r="N337" s="39"/>
      <c r="O337" s="42"/>
    </row>
    <row r="338" spans="1:15" ht="15.75" x14ac:dyDescent="0.25">
      <c r="A338" s="404"/>
      <c r="B338" s="117">
        <v>510803</v>
      </c>
      <c r="C338" s="38" t="str">
        <f>VLOOKUP(B338,'BLCE MAR-26'!$A$9:$B$1048576,2,0)</f>
        <v>Capacitación, bienestar social y estímulos</v>
      </c>
      <c r="D338" s="44"/>
      <c r="E338" s="73">
        <f>IFERROR(VLOOKUP(B338,'BLCE JUL-26'!$A$10:$F$1048576,6,0),0)</f>
        <v>24998159</v>
      </c>
      <c r="F338" s="52"/>
      <c r="G338" s="71"/>
      <c r="H338" s="52"/>
      <c r="I338" s="52"/>
      <c r="J338" s="52"/>
      <c r="K338" s="74"/>
      <c r="L338" s="37"/>
      <c r="M338" s="147"/>
      <c r="N338" s="39"/>
      <c r="O338" s="42"/>
    </row>
    <row r="339" spans="1:15" ht="15.75" hidden="1" x14ac:dyDescent="0.25">
      <c r="A339" s="404"/>
      <c r="B339" s="117">
        <v>510807001</v>
      </c>
      <c r="C339" s="38" t="e">
        <f>VLOOKUP(B339,'BLCE MAR-26'!$A$9:$B$1048576,2,0)</f>
        <v>#N/A</v>
      </c>
      <c r="D339" s="44"/>
      <c r="E339" s="73">
        <f>IFERROR(VLOOKUP(B339,'BLCE JUL-26'!$A$10:$F$1048576,6,0),0)</f>
        <v>0</v>
      </c>
      <c r="F339" s="52"/>
      <c r="G339" s="71"/>
      <c r="H339" s="52"/>
      <c r="I339" s="52"/>
      <c r="J339" s="52"/>
      <c r="K339" s="74"/>
      <c r="L339" s="37"/>
      <c r="M339" s="147"/>
      <c r="N339" s="39"/>
      <c r="O339" s="42"/>
    </row>
    <row r="340" spans="1:15" ht="15.75" hidden="1" x14ac:dyDescent="0.25">
      <c r="A340" s="404"/>
      <c r="B340" s="117">
        <v>510810001</v>
      </c>
      <c r="C340" s="38" t="e">
        <f>VLOOKUP(B340,'BLCE MAR-26'!$A$9:$B$1048576,2,0)</f>
        <v>#N/A</v>
      </c>
      <c r="D340" s="44"/>
      <c r="E340" s="73">
        <f>IFERROR(VLOOKUP(B340,'BLCE JUL-26'!$A$10:$F$1048576,6,0),0)</f>
        <v>0</v>
      </c>
      <c r="F340" s="52"/>
      <c r="G340" s="71"/>
      <c r="H340" s="52"/>
      <c r="I340" s="52"/>
      <c r="J340" s="52"/>
      <c r="K340" s="74"/>
      <c r="L340" s="37"/>
      <c r="M340" s="147"/>
      <c r="N340" s="39"/>
      <c r="O340" s="42"/>
    </row>
    <row r="341" spans="1:15" ht="15.75" hidden="1" x14ac:dyDescent="0.25">
      <c r="A341" s="404"/>
      <c r="B341" s="117">
        <v>510890001</v>
      </c>
      <c r="C341" s="38" t="e">
        <f>VLOOKUP(B341,'BLCE MAR-26'!$A$9:$B$1048576,2,0)</f>
        <v>#N/A</v>
      </c>
      <c r="D341" s="44"/>
      <c r="E341" s="73">
        <f>IFERROR(VLOOKUP(B341,'BLCE JUL-26'!$A$10:$F$1048576,6,0),0)</f>
        <v>0</v>
      </c>
      <c r="F341" s="52"/>
      <c r="G341" s="71"/>
      <c r="H341" s="52"/>
      <c r="I341" s="52"/>
      <c r="J341" s="52"/>
      <c r="K341" s="74"/>
      <c r="L341" s="37"/>
      <c r="M341" s="147"/>
      <c r="N341" s="39"/>
      <c r="O341" s="42"/>
    </row>
    <row r="342" spans="1:15" ht="15.75" x14ac:dyDescent="0.25">
      <c r="A342" s="404"/>
      <c r="B342" s="382"/>
      <c r="C342" s="38"/>
      <c r="D342" s="71"/>
      <c r="E342" s="71"/>
      <c r="F342" s="52"/>
      <c r="G342" s="71"/>
      <c r="H342" s="52"/>
      <c r="I342" s="52"/>
      <c r="J342" s="52"/>
      <c r="K342" s="74"/>
      <c r="L342" s="37"/>
      <c r="M342" s="147"/>
      <c r="N342" s="39"/>
      <c r="O342" s="42"/>
    </row>
    <row r="343" spans="1:15" ht="15.75" customHeight="1" x14ac:dyDescent="0.25">
      <c r="A343" s="404"/>
      <c r="B343" s="132">
        <v>5111</v>
      </c>
      <c r="C343" s="42" t="s">
        <v>154</v>
      </c>
      <c r="D343" s="44"/>
      <c r="E343" s="71"/>
      <c r="F343" s="52"/>
      <c r="G343" s="79">
        <f>SUM(E344:E363)</f>
        <v>1270925600.4699998</v>
      </c>
      <c r="H343" s="52"/>
      <c r="I343" s="52"/>
      <c r="J343" s="52"/>
      <c r="K343" s="72"/>
      <c r="L343" s="39">
        <f>+'BLCE JUL-26'!F348</f>
        <v>24998159</v>
      </c>
      <c r="M343" s="147">
        <f>+G343-L343</f>
        <v>1245927441.4699998</v>
      </c>
      <c r="N343" s="39"/>
      <c r="O343" s="42"/>
    </row>
    <row r="344" spans="1:15" ht="15.75" customHeight="1" x14ac:dyDescent="0.25">
      <c r="A344" s="404"/>
      <c r="B344" s="117">
        <v>511113</v>
      </c>
      <c r="C344" s="125" t="s">
        <v>343</v>
      </c>
      <c r="D344" s="44"/>
      <c r="E344" s="73">
        <f>IFERROR(VLOOKUP(B344,'BLCE JUL-26'!$A$10:$F$1048576,6,0),0)</f>
        <v>122018059</v>
      </c>
      <c r="F344" s="52"/>
      <c r="G344" s="79"/>
      <c r="H344" s="52"/>
      <c r="I344" s="52"/>
      <c r="J344" s="52"/>
      <c r="K344" s="72"/>
      <c r="L344" s="39"/>
      <c r="M344" s="147"/>
      <c r="N344" s="39"/>
      <c r="O344" s="42"/>
    </row>
    <row r="345" spans="1:15" ht="15.75" customHeight="1" x14ac:dyDescent="0.25">
      <c r="A345" s="404"/>
      <c r="B345" s="117">
        <v>511114</v>
      </c>
      <c r="C345" s="38" t="s">
        <v>57</v>
      </c>
      <c r="D345" s="44"/>
      <c r="E345" s="73">
        <f>IFERROR(VLOOKUP(B345,'BLCE JUL-26'!$A$10:$F$1048576,6,0),0)</f>
        <v>19153408.620000001</v>
      </c>
      <c r="F345" s="52"/>
      <c r="G345" s="71"/>
      <c r="H345" s="52"/>
      <c r="I345" s="52"/>
      <c r="J345" s="52"/>
      <c r="K345" s="74"/>
      <c r="L345" s="39"/>
      <c r="M345" s="147"/>
      <c r="N345" s="39"/>
      <c r="O345" s="42"/>
    </row>
    <row r="346" spans="1:15" ht="15.75" customHeight="1" x14ac:dyDescent="0.25">
      <c r="A346" s="404"/>
      <c r="B346" s="117">
        <v>511115</v>
      </c>
      <c r="C346" s="38" t="s">
        <v>344</v>
      </c>
      <c r="D346" s="44"/>
      <c r="E346" s="73">
        <f>IFERROR(VLOOKUP(B346,'BLCE JUL-26'!$A$10:$F$1048576,6,0),0)</f>
        <v>8043260</v>
      </c>
      <c r="F346" s="52"/>
      <c r="G346" s="71"/>
      <c r="H346" s="52"/>
      <c r="I346" s="52"/>
      <c r="J346" s="52"/>
      <c r="K346" s="74"/>
      <c r="L346" s="39"/>
      <c r="M346" s="147"/>
      <c r="N346" s="39"/>
      <c r="O346" s="42"/>
    </row>
    <row r="347" spans="1:15" ht="15.75" customHeight="1" x14ac:dyDescent="0.25">
      <c r="A347" s="404"/>
      <c r="B347" s="117">
        <v>511117</v>
      </c>
      <c r="C347" s="38" t="s">
        <v>295</v>
      </c>
      <c r="D347" s="44"/>
      <c r="E347" s="73">
        <f>IFERROR(VLOOKUP(B347,'BLCE JUL-26'!$A$10:$F$1048576,6,0),0)</f>
        <v>41703590</v>
      </c>
      <c r="F347" s="52"/>
      <c r="G347" s="71"/>
      <c r="H347" s="52"/>
      <c r="I347" s="52"/>
      <c r="J347" s="52"/>
      <c r="K347" s="74"/>
      <c r="L347" s="39"/>
      <c r="M347" s="147"/>
      <c r="N347" s="39"/>
      <c r="O347" s="42"/>
    </row>
    <row r="348" spans="1:15" ht="15.75" customHeight="1" x14ac:dyDescent="0.25">
      <c r="A348" s="404"/>
      <c r="B348" s="117">
        <v>511119</v>
      </c>
      <c r="C348" s="38" t="s">
        <v>345</v>
      </c>
      <c r="D348" s="44"/>
      <c r="E348" s="73">
        <f>IFERROR(VLOOKUP(B348,'BLCE JUL-26'!$A$10:$F$1048576,6,0),0)</f>
        <v>22194895</v>
      </c>
      <c r="F348" s="52"/>
      <c r="G348" s="71"/>
      <c r="H348" s="52"/>
      <c r="I348" s="52"/>
      <c r="J348" s="52"/>
      <c r="K348" s="74"/>
      <c r="L348" s="39"/>
      <c r="M348" s="147"/>
      <c r="N348" s="39"/>
      <c r="O348" s="42"/>
    </row>
    <row r="349" spans="1:15" ht="15.75" customHeight="1" x14ac:dyDescent="0.25">
      <c r="A349" s="404"/>
      <c r="B349" s="117">
        <v>511121</v>
      </c>
      <c r="C349" s="38" t="s">
        <v>346</v>
      </c>
      <c r="D349" s="44"/>
      <c r="E349" s="73">
        <f>IFERROR(VLOOKUP(B349,'BLCE JUL-26'!$A$10:$F$1048576,6,0),0)</f>
        <v>2506069.84</v>
      </c>
      <c r="F349" s="52"/>
      <c r="G349" s="71"/>
      <c r="H349" s="52"/>
      <c r="I349" s="52"/>
      <c r="J349" s="52"/>
      <c r="K349" s="74"/>
      <c r="L349" s="39"/>
      <c r="M349" s="147"/>
      <c r="N349" s="39"/>
      <c r="O349" s="42"/>
    </row>
    <row r="350" spans="1:15" ht="15.75" customHeight="1" x14ac:dyDescent="0.25">
      <c r="A350" s="404"/>
      <c r="B350" s="117">
        <v>511123</v>
      </c>
      <c r="C350" s="38" t="s">
        <v>347</v>
      </c>
      <c r="D350" s="44"/>
      <c r="E350" s="73">
        <f>IFERROR(VLOOKUP(B350,'BLCE JUL-26'!$A$10:$F$1048576,6,0),0)</f>
        <v>161000</v>
      </c>
      <c r="F350" s="52"/>
      <c r="G350" s="71"/>
      <c r="H350" s="52"/>
      <c r="I350" s="52"/>
      <c r="J350" s="52"/>
      <c r="K350" s="74"/>
      <c r="L350" s="39"/>
      <c r="M350" s="147"/>
      <c r="N350" s="39"/>
      <c r="O350" s="42"/>
    </row>
    <row r="351" spans="1:15" ht="15.75" customHeight="1" x14ac:dyDescent="0.25">
      <c r="A351" s="404"/>
      <c r="B351" s="117">
        <v>511125</v>
      </c>
      <c r="C351" s="38" t="s">
        <v>348</v>
      </c>
      <c r="D351" s="44"/>
      <c r="E351" s="73">
        <f>IFERROR(VLOOKUP(B351,'BLCE JUL-26'!$A$10:$F$1048576,6,0),0)</f>
        <v>0</v>
      </c>
      <c r="F351" s="52"/>
      <c r="G351" s="71"/>
      <c r="H351" s="52"/>
      <c r="I351" s="52"/>
      <c r="J351" s="52"/>
      <c r="K351" s="74"/>
      <c r="L351" s="39"/>
      <c r="M351" s="147"/>
      <c r="N351" s="39"/>
      <c r="O351" s="42"/>
    </row>
    <row r="352" spans="1:15" ht="15.75" hidden="1" customHeight="1" x14ac:dyDescent="0.25">
      <c r="A352" s="404"/>
      <c r="B352" s="117">
        <v>511133</v>
      </c>
      <c r="C352" s="38" t="e">
        <v>#N/A</v>
      </c>
      <c r="D352" s="44"/>
      <c r="E352" s="73">
        <f>IFERROR(VLOOKUP(B352,'BLCE JUL-26'!$A$10:$F$1048576,6,0),0)</f>
        <v>0</v>
      </c>
      <c r="F352" s="52"/>
      <c r="G352" s="71"/>
      <c r="H352" s="52"/>
      <c r="I352" s="52"/>
      <c r="J352" s="52"/>
      <c r="K352" s="74"/>
      <c r="L352" s="39"/>
      <c r="M352" s="147"/>
      <c r="N352" s="39"/>
      <c r="O352" s="42"/>
    </row>
    <row r="353" spans="1:15" ht="15.75" customHeight="1" x14ac:dyDescent="0.25">
      <c r="A353" s="404"/>
      <c r="B353" s="117">
        <v>511146</v>
      </c>
      <c r="C353" s="38" t="s">
        <v>349</v>
      </c>
      <c r="D353" s="44"/>
      <c r="E353" s="73">
        <f>IFERROR(VLOOKUP(B353,'BLCE JUL-26'!$A$10:$F$1048576,6,0),0)</f>
        <v>683984</v>
      </c>
      <c r="F353" s="52"/>
      <c r="G353" s="71"/>
      <c r="H353" s="52"/>
      <c r="I353" s="52"/>
      <c r="J353" s="52"/>
      <c r="K353" s="74"/>
      <c r="L353" s="39"/>
      <c r="M353" s="147"/>
      <c r="N353" s="39"/>
      <c r="O353" s="42"/>
    </row>
    <row r="354" spans="1:15" ht="15.75" customHeight="1" x14ac:dyDescent="0.25">
      <c r="A354" s="404"/>
      <c r="B354" s="117">
        <v>511149</v>
      </c>
      <c r="C354" s="38" t="s">
        <v>350</v>
      </c>
      <c r="D354" s="44"/>
      <c r="E354" s="73">
        <f>IFERROR(VLOOKUP(B354,'BLCE JUL-26'!$A$10:$F$1048576,6,0),0)</f>
        <v>25585216.300000001</v>
      </c>
      <c r="F354" s="52"/>
      <c r="G354" s="71"/>
      <c r="H354" s="52"/>
      <c r="I354" s="52"/>
      <c r="J354" s="52"/>
      <c r="K354" s="74"/>
      <c r="L354" s="39"/>
      <c r="M354" s="147"/>
      <c r="N354" s="39"/>
      <c r="O354" s="42"/>
    </row>
    <row r="355" spans="1:15" ht="15.75" customHeight="1" x14ac:dyDescent="0.25">
      <c r="A355" s="404"/>
      <c r="B355" s="117">
        <v>511150</v>
      </c>
      <c r="C355" s="125" t="s">
        <v>351</v>
      </c>
      <c r="D355" s="44"/>
      <c r="E355" s="73">
        <f>IFERROR(VLOOKUP(B355,'BLCE JUL-26'!$A$10:$F$1048576,6,0),0)</f>
        <v>0</v>
      </c>
      <c r="F355" s="52"/>
      <c r="G355" s="71"/>
      <c r="H355" s="52"/>
      <c r="I355" s="52"/>
      <c r="J355" s="52"/>
      <c r="K355" s="74"/>
      <c r="L355" s="39"/>
      <c r="M355" s="147"/>
      <c r="N355" s="39"/>
      <c r="O355" s="42"/>
    </row>
    <row r="356" spans="1:15" ht="15.75" customHeight="1" x14ac:dyDescent="0.25">
      <c r="A356" s="404"/>
      <c r="B356" s="117">
        <v>511155</v>
      </c>
      <c r="C356" s="38" t="s">
        <v>352</v>
      </c>
      <c r="D356" s="44"/>
      <c r="E356" s="73">
        <f>IFERROR(VLOOKUP(B356,'BLCE JUL-26'!$A$10:$F$1048576,6,0),0)</f>
        <v>18499745.440000001</v>
      </c>
      <c r="F356" s="52"/>
      <c r="G356" s="71"/>
      <c r="H356" s="52"/>
      <c r="I356" s="52"/>
      <c r="J356" s="52"/>
      <c r="K356" s="74"/>
      <c r="L356" s="39"/>
      <c r="M356" s="147"/>
      <c r="N356" s="39"/>
      <c r="O356" s="42"/>
    </row>
    <row r="357" spans="1:15" ht="15.75" customHeight="1" x14ac:dyDescent="0.25">
      <c r="A357" s="404"/>
      <c r="B357" s="117">
        <v>511159</v>
      </c>
      <c r="C357" s="38" t="s">
        <v>263</v>
      </c>
      <c r="D357" s="44"/>
      <c r="E357" s="73">
        <f>IFERROR(VLOOKUP(B357,'BLCE JUL-26'!$A$10:$F$1048576,6,0),0)</f>
        <v>981750</v>
      </c>
      <c r="F357" s="52"/>
      <c r="G357" s="71"/>
      <c r="H357" s="52"/>
      <c r="I357" s="52"/>
      <c r="J357" s="52"/>
      <c r="K357" s="74"/>
      <c r="L357" s="39"/>
      <c r="M357" s="147"/>
      <c r="N357" s="39"/>
      <c r="O357" s="42"/>
    </row>
    <row r="358" spans="1:15" ht="15.75" customHeight="1" x14ac:dyDescent="0.25">
      <c r="A358" s="404"/>
      <c r="B358" s="117">
        <v>511166</v>
      </c>
      <c r="C358" s="125" t="s">
        <v>1239</v>
      </c>
      <c r="D358" s="44"/>
      <c r="E358" s="73">
        <f>IFERROR(VLOOKUP(B358,'BLCE JUL-26'!$A$10:$F$1048576,6,0),0)</f>
        <v>7800000</v>
      </c>
      <c r="F358" s="52"/>
      <c r="G358" s="71"/>
      <c r="H358" s="52"/>
      <c r="I358" s="52"/>
      <c r="J358" s="52"/>
      <c r="K358" s="74"/>
      <c r="L358" s="39"/>
      <c r="M358" s="147"/>
      <c r="N358" s="39"/>
      <c r="O358" s="42"/>
    </row>
    <row r="359" spans="1:15" ht="15.75" hidden="1" customHeight="1" x14ac:dyDescent="0.25">
      <c r="A359" s="404"/>
      <c r="B359" s="117">
        <v>511178</v>
      </c>
      <c r="C359" s="38" t="e">
        <v>#N/A</v>
      </c>
      <c r="D359" s="44"/>
      <c r="E359" s="73">
        <f>IFERROR(VLOOKUP(B359,'BLCE JUL-26'!$A$10:$F$1048576,6,0),0)</f>
        <v>0</v>
      </c>
      <c r="F359" s="52"/>
      <c r="G359" s="71"/>
      <c r="H359" s="52"/>
      <c r="I359" s="52"/>
      <c r="J359" s="52"/>
      <c r="K359" s="74"/>
      <c r="L359" s="39"/>
      <c r="M359" s="147"/>
      <c r="N359" s="39"/>
      <c r="O359" s="42"/>
    </row>
    <row r="360" spans="1:15" ht="15.75" customHeight="1" x14ac:dyDescent="0.25">
      <c r="A360" s="404"/>
      <c r="B360" s="117">
        <v>511179</v>
      </c>
      <c r="C360" s="38" t="s">
        <v>278</v>
      </c>
      <c r="D360" s="44"/>
      <c r="E360" s="73">
        <f>IFERROR(VLOOKUP(B360,'BLCE JUL-26'!$A$10:$F$1048576,6,0),0)</f>
        <v>33004261</v>
      </c>
      <c r="F360" s="52"/>
      <c r="G360" s="71"/>
      <c r="H360" s="52"/>
      <c r="I360" s="52"/>
      <c r="J360" s="52"/>
      <c r="K360" s="74"/>
      <c r="L360" s="39"/>
      <c r="M360" s="147"/>
      <c r="N360" s="39"/>
      <c r="O360" s="42"/>
    </row>
    <row r="361" spans="1:15" ht="15.75" customHeight="1" x14ac:dyDescent="0.25">
      <c r="A361" s="404"/>
      <c r="B361" s="117">
        <v>511180</v>
      </c>
      <c r="C361" s="38" t="s">
        <v>279</v>
      </c>
      <c r="D361" s="44"/>
      <c r="E361" s="73">
        <f>IFERROR(VLOOKUP(B361,'BLCE JUL-26'!$A$10:$F$1048576,6,0),0)</f>
        <v>959024190.41999996</v>
      </c>
      <c r="F361" s="52"/>
      <c r="G361" s="71"/>
      <c r="H361" s="52"/>
      <c r="I361" s="52"/>
      <c r="J361" s="52"/>
      <c r="K361" s="74"/>
      <c r="L361" s="39"/>
      <c r="M361" s="147"/>
      <c r="N361" s="39"/>
      <c r="O361" s="42"/>
    </row>
    <row r="362" spans="1:15" ht="15.75" customHeight="1" x14ac:dyDescent="0.25">
      <c r="A362" s="404"/>
      <c r="B362" s="117">
        <v>511183</v>
      </c>
      <c r="C362" s="38" t="s">
        <v>354</v>
      </c>
      <c r="D362" s="44"/>
      <c r="E362" s="73">
        <f>IFERROR(VLOOKUP(B362,'BLCE JUL-26'!$A$10:$F$1048576,6,0),0)</f>
        <v>9250860.8499999996</v>
      </c>
      <c r="F362" s="52"/>
      <c r="G362" s="71"/>
      <c r="H362" s="52"/>
      <c r="I362" s="52"/>
      <c r="J362" s="52"/>
      <c r="K362" s="74"/>
      <c r="L362" s="39"/>
      <c r="M362" s="147"/>
      <c r="N362" s="39"/>
      <c r="O362" s="42"/>
    </row>
    <row r="363" spans="1:15" ht="15.75" customHeight="1" x14ac:dyDescent="0.25">
      <c r="A363" s="404"/>
      <c r="B363" s="117">
        <v>511190</v>
      </c>
      <c r="C363" s="38" t="s">
        <v>355</v>
      </c>
      <c r="D363" s="44"/>
      <c r="E363" s="73">
        <f>IFERROR(VLOOKUP(B363,'BLCE JUL-26'!$A$10:$F$1048576,6,0),0)</f>
        <v>315310</v>
      </c>
      <c r="F363" s="52"/>
      <c r="G363" s="71"/>
      <c r="H363" s="52"/>
      <c r="I363" s="52"/>
      <c r="J363" s="52"/>
      <c r="K363" s="74"/>
      <c r="L363" s="39"/>
      <c r="M363" s="147"/>
      <c r="N363" s="39"/>
      <c r="O363" s="42"/>
    </row>
    <row r="364" spans="1:15" ht="15.75" x14ac:dyDescent="0.25">
      <c r="A364" s="404"/>
      <c r="B364" s="130"/>
      <c r="C364" s="38"/>
      <c r="D364" s="44"/>
      <c r="E364" s="73"/>
      <c r="F364" s="52"/>
      <c r="G364" s="71"/>
      <c r="H364" s="52"/>
      <c r="I364" s="52"/>
      <c r="J364" s="52"/>
      <c r="K364" s="74"/>
      <c r="L364" s="37"/>
      <c r="M364" s="147"/>
      <c r="N364" s="39"/>
      <c r="O364" s="42"/>
    </row>
    <row r="365" spans="1:15" ht="15.75" x14ac:dyDescent="0.25">
      <c r="A365" s="404"/>
      <c r="B365" s="132">
        <v>5120</v>
      </c>
      <c r="C365" s="42" t="s">
        <v>94</v>
      </c>
      <c r="D365" s="44"/>
      <c r="E365" s="71"/>
      <c r="F365" s="52"/>
      <c r="G365" s="79">
        <f>SUM(E366:E370)</f>
        <v>38669000</v>
      </c>
      <c r="H365" s="52"/>
      <c r="I365" s="52"/>
      <c r="J365" s="52"/>
      <c r="K365" s="72"/>
      <c r="L365" s="39">
        <f>+'BLCE JUL-26'!F377</f>
        <v>959024190.41999996</v>
      </c>
      <c r="M365" s="147">
        <f>+G365-L365</f>
        <v>-920355190.41999996</v>
      </c>
      <c r="N365" s="39"/>
      <c r="O365" s="42"/>
    </row>
    <row r="366" spans="1:15" ht="15.75" x14ac:dyDescent="0.25">
      <c r="A366" s="404"/>
      <c r="B366" s="380">
        <v>512001</v>
      </c>
      <c r="C366" s="38" t="str">
        <f>VLOOKUP(B366,'BLCE JUL-26'!$A$10:$B$1048576,2,0)</f>
        <v>Impuesto predial unificado</v>
      </c>
      <c r="D366" s="44"/>
      <c r="E366" s="73">
        <f>IFERROR(VLOOKUP(B366,'BLCE JUL-26'!$A$10:$F$1048576,6,0),0)</f>
        <v>35568000</v>
      </c>
      <c r="F366" s="52"/>
      <c r="G366" s="71"/>
      <c r="H366" s="52"/>
      <c r="I366" s="52"/>
      <c r="J366" s="52"/>
      <c r="K366" s="74"/>
      <c r="L366" s="37"/>
      <c r="M366" s="147"/>
      <c r="N366" s="39"/>
      <c r="O366" s="42"/>
    </row>
    <row r="367" spans="1:15" ht="15.75" hidden="1" x14ac:dyDescent="0.25">
      <c r="A367" s="404"/>
      <c r="B367" s="380">
        <v>512002</v>
      </c>
      <c r="C367" s="38" t="e">
        <f>VLOOKUP(B367,'BLCE JUL-26'!$A$10:$B$1048576,2,0)</f>
        <v>#N/A</v>
      </c>
      <c r="D367" s="44"/>
      <c r="E367" s="73">
        <f>IFERROR(VLOOKUP(B367,'BLCE JUL-26'!$A$10:$F$1048576,6,0),0)</f>
        <v>0</v>
      </c>
      <c r="F367" s="52"/>
      <c r="G367" s="71"/>
      <c r="H367" s="52"/>
      <c r="I367" s="52"/>
      <c r="J367" s="52"/>
      <c r="K367" s="74"/>
      <c r="L367" s="37"/>
      <c r="M367" s="147"/>
      <c r="N367" s="39"/>
      <c r="O367" s="42"/>
    </row>
    <row r="368" spans="1:15" ht="15.75" customHeight="1" x14ac:dyDescent="0.25">
      <c r="A368" s="404"/>
      <c r="B368" s="380">
        <v>512009</v>
      </c>
      <c r="C368" s="38" t="str">
        <f>VLOOKUP(B368,'BLCE MAR-26'!$A$9:$B$1048576,2,0)</f>
        <v>Impuesto de industria y comercio</v>
      </c>
      <c r="D368" s="44"/>
      <c r="E368" s="73">
        <f>IFERROR(VLOOKUP(B368,'BLCE JUL-26'!$A$10:$F$1048576,6,0),0)</f>
        <v>2984000</v>
      </c>
      <c r="F368" s="52"/>
      <c r="G368" s="71"/>
      <c r="H368" s="52"/>
      <c r="I368" s="52"/>
      <c r="J368" s="52"/>
      <c r="K368" s="74"/>
      <c r="L368" s="37"/>
      <c r="M368" s="147"/>
      <c r="N368" s="39"/>
      <c r="O368" s="42"/>
    </row>
    <row r="369" spans="1:15" ht="15.75" hidden="1" customHeight="1" x14ac:dyDescent="0.25">
      <c r="A369" s="404"/>
      <c r="B369" s="380">
        <v>512010</v>
      </c>
      <c r="C369" s="38" t="e">
        <f>VLOOKUP(B369,'BLCE MAR-26'!$A$9:$B$1048576,2,0)</f>
        <v>#N/A</v>
      </c>
      <c r="D369" s="44"/>
      <c r="E369" s="73">
        <f>IFERROR(VLOOKUP(B369,'BLCE JUL-26'!$A$10:$F$1048576,6,0),0)</f>
        <v>0</v>
      </c>
      <c r="F369" s="52"/>
      <c r="G369" s="71"/>
      <c r="H369" s="52"/>
      <c r="I369" s="52"/>
      <c r="J369" s="52"/>
      <c r="K369" s="74"/>
      <c r="L369" s="37"/>
      <c r="M369" s="147"/>
      <c r="N369" s="39"/>
      <c r="O369" s="42"/>
    </row>
    <row r="370" spans="1:15" ht="15.75" customHeight="1" x14ac:dyDescent="0.25">
      <c r="A370" s="404"/>
      <c r="B370" s="380">
        <v>512011</v>
      </c>
      <c r="C370" s="38" t="str">
        <f>VLOOKUP(B370,'BLCE MAR-26'!$A$9:$B$1048576,2,0)</f>
        <v>Impuesto sobre vehículos automotores</v>
      </c>
      <c r="D370" s="44"/>
      <c r="E370" s="73">
        <f>IFERROR(VLOOKUP(B370,'BLCE JUL-26'!$A$10:$F$1048576,6,0),0)</f>
        <v>117000</v>
      </c>
      <c r="F370" s="52"/>
      <c r="G370" s="71"/>
      <c r="H370" s="52"/>
      <c r="I370" s="52"/>
      <c r="J370" s="52"/>
      <c r="K370" s="74"/>
      <c r="L370" s="37"/>
      <c r="M370" s="147"/>
      <c r="N370" s="39"/>
      <c r="O370" s="42"/>
    </row>
    <row r="371" spans="1:15" ht="15.75" customHeight="1" x14ac:dyDescent="0.25">
      <c r="A371" s="404"/>
      <c r="B371" s="130"/>
      <c r="C371" s="38"/>
      <c r="D371" s="44"/>
      <c r="E371" s="71"/>
      <c r="F371" s="52"/>
      <c r="G371" s="71"/>
      <c r="H371" s="52"/>
      <c r="I371" s="52"/>
      <c r="J371" s="52"/>
      <c r="K371" s="74"/>
      <c r="L371" s="37"/>
      <c r="M371" s="147"/>
      <c r="N371" s="39"/>
      <c r="O371" s="42"/>
    </row>
    <row r="372" spans="1:15" ht="15.75" customHeight="1" thickBot="1" x14ac:dyDescent="0.3">
      <c r="A372" s="392">
        <v>53</v>
      </c>
      <c r="B372" s="132">
        <v>53</v>
      </c>
      <c r="C372" s="42" t="s">
        <v>356</v>
      </c>
      <c r="D372" s="43"/>
      <c r="E372" s="79"/>
      <c r="F372" s="44"/>
      <c r="G372" s="70"/>
      <c r="H372" s="44"/>
      <c r="I372" s="85">
        <f>+G374+G388+G392</f>
        <v>171262476.48000002</v>
      </c>
      <c r="J372" s="44"/>
      <c r="K372" s="74"/>
      <c r="L372" s="37">
        <f>+'BLCE JUL-26'!F380</f>
        <v>315310</v>
      </c>
      <c r="M372" s="147">
        <f>+I372-L372</f>
        <v>170947166.48000002</v>
      </c>
      <c r="N372" s="39"/>
      <c r="O372" s="42"/>
    </row>
    <row r="373" spans="1:15" ht="15.75" customHeight="1" thickTop="1" x14ac:dyDescent="0.25">
      <c r="A373" s="404"/>
      <c r="B373" s="132"/>
      <c r="C373" s="42"/>
      <c r="D373" s="43"/>
      <c r="E373" s="79"/>
      <c r="F373" s="52"/>
      <c r="G373" s="71"/>
      <c r="H373" s="52"/>
      <c r="I373" s="52"/>
      <c r="J373" s="52"/>
      <c r="K373" s="74"/>
      <c r="L373" s="37"/>
      <c r="M373" s="147"/>
      <c r="N373" s="39"/>
      <c r="O373" s="42"/>
    </row>
    <row r="374" spans="1:15" ht="15.75" customHeight="1" x14ac:dyDescent="0.25">
      <c r="A374" s="392"/>
      <c r="B374" s="132">
        <v>5360</v>
      </c>
      <c r="C374" s="42" t="s">
        <v>357</v>
      </c>
      <c r="D374" s="52"/>
      <c r="E374" s="71"/>
      <c r="F374" s="53"/>
      <c r="G374" s="79">
        <f>SUM(E375:E386)</f>
        <v>118666908.48</v>
      </c>
      <c r="H374" s="53"/>
      <c r="I374" s="52"/>
      <c r="J374" s="53"/>
      <c r="K374" s="74"/>
      <c r="L374" s="37"/>
      <c r="M374" s="147"/>
      <c r="N374" s="39"/>
      <c r="O374" s="42"/>
    </row>
    <row r="375" spans="1:15" ht="15.75" customHeight="1" x14ac:dyDescent="0.25">
      <c r="A375" s="392"/>
      <c r="B375" s="117">
        <v>536001001</v>
      </c>
      <c r="C375" s="38" t="str">
        <f>VLOOKUP(B375,'BLCE MAR-26'!$A$9:$B$1048576,2,0)</f>
        <v>Edificios y casas</v>
      </c>
      <c r="D375" s="52"/>
      <c r="E375" s="73">
        <f>IFERROR(VLOOKUP(B375,'BLCE JUL-26'!$A$10:$F$1048576,6,0),0)</f>
        <v>46602605</v>
      </c>
      <c r="F375" s="52"/>
      <c r="G375" s="79"/>
      <c r="H375" s="52"/>
      <c r="I375" s="52"/>
      <c r="J375" s="52"/>
      <c r="K375" s="74"/>
      <c r="L375" s="37"/>
      <c r="M375" s="147"/>
      <c r="N375" s="39"/>
      <c r="O375" s="42"/>
    </row>
    <row r="376" spans="1:15" ht="15.75" customHeight="1" x14ac:dyDescent="0.25">
      <c r="A376" s="392"/>
      <c r="B376" s="117">
        <v>536003006</v>
      </c>
      <c r="C376" s="38" t="str">
        <f>VLOOKUP(B376,'BLCE MAR-26'!$A$9:$B$1048576,2,0)</f>
        <v>Líneas y cables de interconexión</v>
      </c>
      <c r="D376" s="52"/>
      <c r="E376" s="73">
        <f>IFERROR(VLOOKUP(B376,'BLCE JUL-26'!$A$10:$F$1048576,6,0),0)</f>
        <v>1478855</v>
      </c>
      <c r="F376" s="52"/>
      <c r="G376" s="79"/>
      <c r="H376" s="52"/>
      <c r="I376" s="52"/>
      <c r="J376" s="52"/>
      <c r="K376" s="74"/>
      <c r="L376" s="37"/>
      <c r="M376" s="147"/>
      <c r="N376" s="39"/>
      <c r="O376" s="42"/>
    </row>
    <row r="377" spans="1:15" ht="15.75" customHeight="1" x14ac:dyDescent="0.25">
      <c r="A377" s="392"/>
      <c r="B377" s="117">
        <v>536004004</v>
      </c>
      <c r="C377" s="38" t="str">
        <f>VLOOKUP(B377,'BLCE MAR-26'!$A$9:$B$1048576,2,0)</f>
        <v>Maquinaria industrial</v>
      </c>
      <c r="D377" s="52"/>
      <c r="E377" s="73">
        <f>IFERROR(VLOOKUP(B377,'BLCE JUL-26'!$A$10:$F$1048576,6,0),0)</f>
        <v>50433358</v>
      </c>
      <c r="F377" s="52"/>
      <c r="G377" s="79"/>
      <c r="H377" s="52"/>
      <c r="I377" s="52"/>
      <c r="J377" s="52"/>
      <c r="K377" s="74"/>
      <c r="L377" s="37"/>
      <c r="M377" s="147"/>
      <c r="N377" s="39"/>
      <c r="O377" s="42"/>
    </row>
    <row r="378" spans="1:15" ht="15.75" hidden="1" customHeight="1" x14ac:dyDescent="0.25">
      <c r="A378" s="392"/>
      <c r="B378" s="117">
        <v>536004008</v>
      </c>
      <c r="C378" s="38" t="e">
        <f>VLOOKUP(B378,'BLCE MAR-26'!$A$9:$B$1048576,2,0)</f>
        <v>#N/A</v>
      </c>
      <c r="D378" s="52"/>
      <c r="E378" s="73">
        <f>IFERROR(VLOOKUP(B378,'BLCE JUL-26'!$A$10:$F$1048576,6,0),0)</f>
        <v>0</v>
      </c>
      <c r="F378" s="52"/>
      <c r="G378" s="79"/>
      <c r="H378" s="52"/>
      <c r="I378" s="52"/>
      <c r="J378" s="52"/>
      <c r="K378" s="74"/>
      <c r="L378" s="37"/>
      <c r="M378" s="147"/>
      <c r="N378" s="39"/>
      <c r="O378" s="42"/>
    </row>
    <row r="379" spans="1:15" ht="15.75" hidden="1" customHeight="1" x14ac:dyDescent="0.25">
      <c r="A379" s="392"/>
      <c r="B379" s="117">
        <v>536004009</v>
      </c>
      <c r="C379" s="38" t="e">
        <f>VLOOKUP(B379,'BLCE MAR-26'!$A$9:$B$1048576,2,0)</f>
        <v>#N/A</v>
      </c>
      <c r="D379" s="52"/>
      <c r="E379" s="73">
        <f>IFERROR(VLOOKUP(B379,'BLCE JUL-26'!$A$10:$F$1048576,6,0),0)</f>
        <v>0</v>
      </c>
      <c r="F379" s="52"/>
      <c r="G379" s="79"/>
      <c r="H379" s="52"/>
      <c r="I379" s="52"/>
      <c r="J379" s="52"/>
      <c r="K379" s="74"/>
      <c r="L379" s="37"/>
      <c r="M379" s="147"/>
      <c r="N379" s="39"/>
      <c r="O379" s="42"/>
    </row>
    <row r="380" spans="1:15" ht="15.75" customHeight="1" x14ac:dyDescent="0.25">
      <c r="A380" s="392"/>
      <c r="B380" s="117">
        <v>536004012</v>
      </c>
      <c r="C380" s="38" t="str">
        <f>VLOOKUP(B380,'BLCE MAR-26'!$A$9:$B$1048576,2,0)</f>
        <v>Equipo de ayuda audiovisual</v>
      </c>
      <c r="D380" s="52"/>
      <c r="E380" s="73">
        <f>IFERROR(VLOOKUP(B380,'BLCE JUL-26'!$A$10:$F$1048576,6,0),0)</f>
        <v>3128545</v>
      </c>
      <c r="F380" s="52"/>
      <c r="G380" s="79"/>
      <c r="H380" s="52"/>
      <c r="I380" s="52"/>
      <c r="J380" s="52"/>
      <c r="K380" s="74"/>
      <c r="L380" s="37"/>
      <c r="M380" s="147"/>
      <c r="N380" s="39"/>
      <c r="O380" s="42"/>
    </row>
    <row r="381" spans="1:15" ht="15.75" customHeight="1" x14ac:dyDescent="0.25">
      <c r="A381" s="392"/>
      <c r="B381" s="117">
        <v>536006001</v>
      </c>
      <c r="C381" s="38" t="str">
        <f>VLOOKUP(B381,'BLCE MAR-26'!$A$9:$B$1048576,2,0)</f>
        <v>Muebles y enseres</v>
      </c>
      <c r="D381" s="52"/>
      <c r="E381" s="73">
        <f>IFERROR(VLOOKUP(B381,'BLCE JUL-26'!$A$10:$F$1048576,6,0),0)</f>
        <v>11386049.93</v>
      </c>
      <c r="F381" s="52"/>
      <c r="G381" s="79"/>
      <c r="H381" s="52"/>
      <c r="I381" s="52"/>
      <c r="J381" s="52"/>
      <c r="K381" s="74"/>
      <c r="L381" s="37"/>
      <c r="M381" s="147"/>
      <c r="N381" s="39"/>
      <c r="O381" s="42"/>
    </row>
    <row r="382" spans="1:15" ht="15.75" customHeight="1" x14ac:dyDescent="0.25">
      <c r="A382" s="392"/>
      <c r="B382" s="117">
        <v>536006002</v>
      </c>
      <c r="C382" s="38" t="str">
        <f>VLOOKUP(B382,'BLCE MAR-26'!$A$9:$B$1048576,2,0)</f>
        <v>Equipo y máquina de oficina</v>
      </c>
      <c r="D382" s="52"/>
      <c r="E382" s="73">
        <f>IFERROR(VLOOKUP(B382,'BLCE JUL-26'!$A$10:$F$1048576,6,0),0)</f>
        <v>1439292.55</v>
      </c>
      <c r="F382" s="44"/>
      <c r="G382" s="71"/>
      <c r="H382" s="52"/>
      <c r="I382" s="52"/>
      <c r="J382" s="52"/>
      <c r="K382" s="74"/>
      <c r="L382" s="37"/>
      <c r="M382" s="147"/>
      <c r="N382" s="39"/>
      <c r="O382" s="42"/>
    </row>
    <row r="383" spans="1:15" ht="15.75" customHeight="1" x14ac:dyDescent="0.25">
      <c r="A383" s="392"/>
      <c r="B383" s="117">
        <v>536007001</v>
      </c>
      <c r="C383" s="38" t="str">
        <f>VLOOKUP(B383,'BLCE MAR-26'!$A$9:$B$1048576,2,0)</f>
        <v>Equipo de comunicación</v>
      </c>
      <c r="D383" s="52"/>
      <c r="E383" s="73">
        <f>IFERROR(VLOOKUP(B383,'BLCE JUL-26'!$A$10:$F$1048576,6,0),0)</f>
        <v>366484</v>
      </c>
      <c r="F383" s="44"/>
      <c r="G383" s="71"/>
      <c r="H383" s="52"/>
      <c r="I383" s="52"/>
      <c r="J383" s="52"/>
      <c r="K383" s="74"/>
      <c r="L383" s="37"/>
      <c r="M383" s="147"/>
      <c r="N383" s="39"/>
      <c r="O383" s="42"/>
    </row>
    <row r="384" spans="1:15" ht="15.75" customHeight="1" x14ac:dyDescent="0.25">
      <c r="A384" s="392"/>
      <c r="B384" s="117">
        <v>536007002</v>
      </c>
      <c r="C384" s="38" t="str">
        <f>VLOOKUP(B384,'BLCE MAR-26'!$A$9:$B$1048576,2,0)</f>
        <v>Equipo de computación</v>
      </c>
      <c r="D384" s="52"/>
      <c r="E384" s="73">
        <f>IFERROR(VLOOKUP(B384,'BLCE JUL-26'!$A$10:$F$1048576,6,0),0)</f>
        <v>3816802</v>
      </c>
      <c r="F384" s="44"/>
      <c r="G384" s="71"/>
      <c r="H384" s="52"/>
      <c r="I384" s="52"/>
      <c r="J384" s="52"/>
      <c r="K384" s="74"/>
      <c r="L384" s="37"/>
      <c r="M384" s="147"/>
      <c r="N384" s="39"/>
      <c r="O384" s="42"/>
    </row>
    <row r="385" spans="1:15" ht="15.75" customHeight="1" x14ac:dyDescent="0.25">
      <c r="A385" s="392"/>
      <c r="B385" s="117">
        <v>536009</v>
      </c>
      <c r="C385" s="38" t="str">
        <f>VLOOKUP(B385,'BLCE JUL-26'!A10:B1048576,2,0)</f>
        <v>Equipos de comedor, cocina, despensa y hotelería</v>
      </c>
      <c r="D385" s="52"/>
      <c r="E385" s="73">
        <f>IFERROR(VLOOKUP(B385,'BLCE JUL-26'!$A$10:$F$1048576,6,0),0)</f>
        <v>14917</v>
      </c>
      <c r="F385" s="44"/>
      <c r="G385" s="71"/>
      <c r="H385" s="52"/>
      <c r="I385" s="52"/>
      <c r="J385" s="52"/>
      <c r="K385" s="74"/>
      <c r="L385" s="37"/>
      <c r="M385" s="147"/>
      <c r="N385" s="39"/>
      <c r="O385" s="42"/>
    </row>
    <row r="386" spans="1:15" ht="15.75" hidden="1" customHeight="1" x14ac:dyDescent="0.25">
      <c r="A386" s="392"/>
      <c r="B386" s="117">
        <v>536012007</v>
      </c>
      <c r="C386" s="38" t="e">
        <f>VLOOKUP(B386,'BLCE MAR-26'!$A$9:$B$1048576,2,0)</f>
        <v>#N/A</v>
      </c>
      <c r="D386" s="52"/>
      <c r="E386" s="73">
        <f>IFERROR(VLOOKUP(B386,'BLCE JUL-26'!$A$10:$F$1048576,6,0),0)</f>
        <v>0</v>
      </c>
      <c r="F386" s="44"/>
      <c r="G386" s="71"/>
      <c r="H386" s="52"/>
      <c r="I386" s="52"/>
      <c r="J386" s="52"/>
      <c r="K386" s="74"/>
      <c r="L386" s="37"/>
      <c r="M386" s="147"/>
      <c r="N386" s="39"/>
      <c r="O386" s="42"/>
    </row>
    <row r="387" spans="1:15" ht="16.5" customHeight="1" x14ac:dyDescent="0.25">
      <c r="A387" s="392"/>
      <c r="B387" s="393"/>
      <c r="C387" s="38"/>
      <c r="D387" s="52"/>
      <c r="E387" s="73"/>
      <c r="F387" s="44"/>
      <c r="G387" s="71"/>
      <c r="H387" s="52"/>
      <c r="I387" s="52"/>
      <c r="J387" s="52"/>
      <c r="K387" s="74"/>
      <c r="L387" s="37"/>
      <c r="M387" s="147"/>
      <c r="N387" s="39"/>
      <c r="O387" s="42"/>
    </row>
    <row r="388" spans="1:15" ht="15.75" x14ac:dyDescent="0.25">
      <c r="A388" s="392"/>
      <c r="B388" s="132">
        <v>5366</v>
      </c>
      <c r="C388" s="42" t="s">
        <v>157</v>
      </c>
      <c r="D388" s="52"/>
      <c r="E388" s="71"/>
      <c r="F388" s="53"/>
      <c r="G388" s="79">
        <f>+E389+E390</f>
        <v>52595568</v>
      </c>
      <c r="H388" s="53"/>
      <c r="I388" s="53"/>
      <c r="J388" s="53"/>
      <c r="K388" s="74"/>
      <c r="L388" s="37"/>
      <c r="M388" s="147"/>
      <c r="N388" s="39"/>
      <c r="O388" s="42"/>
    </row>
    <row r="389" spans="1:15" ht="15.75" customHeight="1" x14ac:dyDescent="0.25">
      <c r="A389" s="392"/>
      <c r="B389" s="117">
        <v>536605001</v>
      </c>
      <c r="C389" s="38" t="str">
        <f>VLOOKUP(B389,'BLCE MAR-26'!$A$9:$B$1048576,2,0)</f>
        <v>Licencias</v>
      </c>
      <c r="D389" s="52"/>
      <c r="E389" s="73">
        <f>IFERROR(VLOOKUP(B389,'BLCE JUL-26'!$A$10:$F$1048576,6,0),0)</f>
        <v>51220568</v>
      </c>
      <c r="F389" s="44"/>
      <c r="G389" s="79"/>
      <c r="H389" s="52"/>
      <c r="I389" s="52"/>
      <c r="J389" s="52"/>
      <c r="K389" s="72"/>
      <c r="L389" s="39"/>
      <c r="M389" s="147"/>
      <c r="N389" s="39"/>
      <c r="O389" s="42"/>
    </row>
    <row r="390" spans="1:15" ht="15.75" customHeight="1" x14ac:dyDescent="0.25">
      <c r="A390" s="392"/>
      <c r="B390" s="117">
        <v>536606001</v>
      </c>
      <c r="C390" s="38" t="str">
        <f>VLOOKUP(B390,'BLCE MAR-26'!$A$9:$B$1048576,2,0)</f>
        <v>Softwares</v>
      </c>
      <c r="D390" s="52"/>
      <c r="E390" s="73">
        <f>IFERROR(VLOOKUP(B390,'BLCE JUL-26'!$A$10:$F$1048576,6,0),0)</f>
        <v>1375000</v>
      </c>
      <c r="F390" s="44"/>
      <c r="G390" s="79"/>
      <c r="H390" s="52"/>
      <c r="I390" s="52"/>
      <c r="J390" s="52"/>
      <c r="K390" s="72"/>
      <c r="L390" s="39"/>
      <c r="M390" s="147"/>
      <c r="N390" s="39"/>
      <c r="O390" s="42"/>
    </row>
    <row r="391" spans="1:15" ht="15.75" customHeight="1" x14ac:dyDescent="0.25">
      <c r="A391" s="392"/>
      <c r="B391" s="130"/>
      <c r="C391" s="38"/>
      <c r="D391" s="52"/>
      <c r="E391" s="73"/>
      <c r="F391" s="44"/>
      <c r="G391" s="79"/>
      <c r="H391" s="52"/>
      <c r="I391" s="52"/>
      <c r="J391" s="52"/>
      <c r="K391" s="72"/>
      <c r="L391" s="39"/>
      <c r="M391" s="147"/>
      <c r="N391" s="39"/>
      <c r="O391" s="42"/>
    </row>
    <row r="392" spans="1:15" ht="15.75" customHeight="1" thickBot="1" x14ac:dyDescent="0.3">
      <c r="A392" s="392">
        <v>54</v>
      </c>
      <c r="B392" s="132">
        <v>54</v>
      </c>
      <c r="C392" s="42" t="s">
        <v>1199</v>
      </c>
      <c r="D392" s="43"/>
      <c r="E392" s="79"/>
      <c r="F392" s="44"/>
      <c r="G392" s="70"/>
      <c r="H392" s="44"/>
      <c r="I392" s="85">
        <f>+E393</f>
        <v>101550</v>
      </c>
      <c r="J392" s="44"/>
      <c r="K392" s="74"/>
      <c r="L392" s="37">
        <f>+'BLCE JUL-26'!F400</f>
        <v>1439292.55</v>
      </c>
      <c r="M392" s="147">
        <f>+I392-L392</f>
        <v>-1337742.55</v>
      </c>
      <c r="N392" s="39"/>
      <c r="O392" s="42"/>
    </row>
    <row r="393" spans="1:15" ht="15.75" customHeight="1" thickTop="1" x14ac:dyDescent="0.25">
      <c r="A393" s="392"/>
      <c r="B393" s="117">
        <v>542303</v>
      </c>
      <c r="C393" s="38" t="str">
        <f>IFERROR(VLOOKUP(B393,'BLCE JUL-26'!$A$10:$F$1048576,2,0),0)</f>
        <v>Para gastos de funcionamiento</v>
      </c>
      <c r="D393" s="52"/>
      <c r="E393" s="73">
        <f>IFERROR(VLOOKUP(B393,'BLCE JUL-26'!$A$10:$F$1048576,6,0),0)</f>
        <v>101550</v>
      </c>
      <c r="F393" s="44"/>
      <c r="G393" s="79"/>
      <c r="H393" s="52"/>
      <c r="I393" s="52"/>
      <c r="J393" s="52"/>
      <c r="K393" s="72"/>
      <c r="L393" s="39"/>
      <c r="M393" s="147"/>
      <c r="N393" s="39"/>
      <c r="O393" s="42"/>
    </row>
    <row r="394" spans="1:15" ht="15.75" customHeight="1" x14ac:dyDescent="0.25">
      <c r="A394" s="392"/>
      <c r="B394" s="130"/>
      <c r="C394" s="38"/>
      <c r="D394" s="52"/>
      <c r="E394" s="73"/>
      <c r="F394" s="44"/>
      <c r="G394" s="79"/>
      <c r="H394" s="52"/>
      <c r="I394" s="52"/>
      <c r="J394" s="52"/>
      <c r="K394" s="72"/>
      <c r="L394" s="39"/>
      <c r="M394" s="147"/>
      <c r="N394" s="39"/>
      <c r="O394" s="42"/>
    </row>
    <row r="395" spans="1:15" ht="15.75" hidden="1" customHeight="1" thickBot="1" x14ac:dyDescent="0.3">
      <c r="A395" s="392">
        <v>55</v>
      </c>
      <c r="B395" s="132"/>
      <c r="C395" s="42" t="s">
        <v>358</v>
      </c>
      <c r="D395" s="43"/>
      <c r="E395" s="79"/>
      <c r="F395" s="44"/>
      <c r="G395" s="70"/>
      <c r="H395" s="44"/>
      <c r="I395" s="85">
        <f>+G397</f>
        <v>0</v>
      </c>
      <c r="J395" s="44"/>
      <c r="K395" s="74"/>
      <c r="L395" s="37"/>
      <c r="M395" s="147"/>
      <c r="N395" s="39"/>
      <c r="O395" s="42"/>
    </row>
    <row r="396" spans="1:15" ht="15.75" hidden="1" customHeight="1" thickTop="1" x14ac:dyDescent="0.25">
      <c r="A396" s="392"/>
      <c r="B396" s="132"/>
      <c r="C396" s="42"/>
      <c r="D396" s="43"/>
      <c r="E396" s="79"/>
      <c r="F396" s="44"/>
      <c r="G396" s="70"/>
      <c r="H396" s="44"/>
      <c r="I396" s="76"/>
      <c r="J396" s="44"/>
      <c r="K396" s="74"/>
      <c r="L396" s="37"/>
      <c r="M396" s="147"/>
      <c r="N396" s="39"/>
      <c r="O396" s="42"/>
    </row>
    <row r="397" spans="1:15" ht="15.75" hidden="1" customHeight="1" x14ac:dyDescent="0.25">
      <c r="A397" s="392"/>
      <c r="B397" s="132">
        <v>5507</v>
      </c>
      <c r="C397" s="42" t="s">
        <v>359</v>
      </c>
      <c r="D397" s="52"/>
      <c r="E397" s="71"/>
      <c r="F397" s="53"/>
      <c r="G397" s="79">
        <f>+E398</f>
        <v>0</v>
      </c>
      <c r="H397" s="53"/>
      <c r="I397" s="52"/>
      <c r="J397" s="53"/>
      <c r="K397" s="74"/>
      <c r="L397" s="37"/>
      <c r="M397" s="147"/>
      <c r="N397" s="39"/>
      <c r="O397" s="42"/>
    </row>
    <row r="398" spans="1:15" ht="15.75" hidden="1" customHeight="1" x14ac:dyDescent="0.25">
      <c r="A398" s="392"/>
      <c r="B398" s="117">
        <v>550705001</v>
      </c>
      <c r="C398" s="38" t="s">
        <v>154</v>
      </c>
      <c r="D398" s="52"/>
      <c r="E398" s="73">
        <f>IFERROR(VLOOKUP(B398,'BLCE JUL-26'!$A$10:$F$1048576,6,0),0)</f>
        <v>0</v>
      </c>
      <c r="F398" s="52"/>
      <c r="G398" s="79"/>
      <c r="H398" s="52"/>
      <c r="I398" s="52"/>
      <c r="J398" s="52"/>
      <c r="K398" s="74"/>
      <c r="L398" s="37"/>
      <c r="M398" s="147"/>
      <c r="N398" s="39"/>
      <c r="O398" s="42"/>
    </row>
    <row r="399" spans="1:15" ht="15.75" hidden="1" customHeight="1" x14ac:dyDescent="0.25">
      <c r="A399" s="392"/>
      <c r="B399" s="130"/>
      <c r="C399" s="38"/>
      <c r="D399" s="52"/>
      <c r="E399" s="73"/>
      <c r="F399" s="44"/>
      <c r="G399" s="79"/>
      <c r="H399" s="52"/>
      <c r="I399" s="52"/>
      <c r="J399" s="52"/>
      <c r="K399" s="72"/>
      <c r="L399" s="39"/>
      <c r="M399" s="147"/>
      <c r="N399" s="39"/>
      <c r="O399" s="42"/>
    </row>
    <row r="400" spans="1:15" ht="15.75" hidden="1" customHeight="1" thickBot="1" x14ac:dyDescent="0.3">
      <c r="A400" s="392">
        <v>57</v>
      </c>
      <c r="B400" s="132"/>
      <c r="C400" s="42" t="s">
        <v>360</v>
      </c>
      <c r="D400" s="43"/>
      <c r="E400" s="79"/>
      <c r="F400" s="44"/>
      <c r="G400" s="70"/>
      <c r="H400" s="44"/>
      <c r="I400" s="85">
        <f>+G402</f>
        <v>0</v>
      </c>
      <c r="J400" s="44"/>
      <c r="K400" s="74"/>
      <c r="L400" s="37"/>
      <c r="M400" s="147"/>
      <c r="N400" s="39"/>
      <c r="O400" s="42"/>
    </row>
    <row r="401" spans="1:15" ht="15.75" hidden="1" customHeight="1" thickTop="1" x14ac:dyDescent="0.25">
      <c r="A401" s="392"/>
      <c r="B401" s="132"/>
      <c r="C401" s="42"/>
      <c r="D401" s="43"/>
      <c r="E401" s="79"/>
      <c r="F401" s="44"/>
      <c r="G401" s="70"/>
      <c r="H401" s="44"/>
      <c r="I401" s="76"/>
      <c r="J401" s="44"/>
      <c r="K401" s="74"/>
      <c r="L401" s="37"/>
      <c r="M401" s="147"/>
      <c r="N401" s="39"/>
      <c r="O401" s="42"/>
    </row>
    <row r="402" spans="1:15" ht="15.75" hidden="1" customHeight="1" x14ac:dyDescent="0.25">
      <c r="A402" s="392"/>
      <c r="B402" s="132">
        <v>5720</v>
      </c>
      <c r="C402" s="42" t="s">
        <v>361</v>
      </c>
      <c r="D402" s="52"/>
      <c r="E402" s="71"/>
      <c r="F402" s="53"/>
      <c r="G402" s="79">
        <f>+E403</f>
        <v>0</v>
      </c>
      <c r="H402" s="53"/>
      <c r="I402" s="52"/>
      <c r="J402" s="53"/>
      <c r="K402" s="74"/>
      <c r="L402" s="37"/>
      <c r="M402" s="147"/>
      <c r="N402" s="39"/>
      <c r="O402" s="42"/>
    </row>
    <row r="403" spans="1:15" ht="15.75" hidden="1" customHeight="1" x14ac:dyDescent="0.25">
      <c r="A403" s="392"/>
      <c r="B403" s="130">
        <v>572080</v>
      </c>
      <c r="C403" s="38" t="s">
        <v>362</v>
      </c>
      <c r="D403" s="52"/>
      <c r="E403" s="73">
        <f>IFERROR(VLOOKUP(B403,'BLCE JUL-26'!$A$10:$F$1048576,6,0),0)</f>
        <v>0</v>
      </c>
      <c r="F403" s="52"/>
      <c r="G403" s="79"/>
      <c r="H403" s="52"/>
      <c r="I403" s="52"/>
      <c r="J403" s="52"/>
      <c r="K403" s="74"/>
      <c r="L403" s="37"/>
      <c r="M403" s="147"/>
      <c r="N403" s="39"/>
      <c r="O403" s="42"/>
    </row>
    <row r="404" spans="1:15" ht="15.75" hidden="1" customHeight="1" x14ac:dyDescent="0.25">
      <c r="A404" s="392"/>
      <c r="B404" s="130"/>
      <c r="C404" s="38"/>
      <c r="D404" s="52"/>
      <c r="E404" s="73"/>
      <c r="F404" s="52"/>
      <c r="G404" s="79"/>
      <c r="H404" s="52"/>
      <c r="I404" s="52"/>
      <c r="J404" s="52"/>
      <c r="K404" s="74"/>
      <c r="L404" s="37"/>
      <c r="M404" s="147"/>
      <c r="N404" s="39"/>
      <c r="O404" s="42"/>
    </row>
    <row r="405" spans="1:15" ht="15.75" customHeight="1" thickBot="1" x14ac:dyDescent="0.3">
      <c r="A405" s="392">
        <v>58</v>
      </c>
      <c r="B405" s="132">
        <v>58</v>
      </c>
      <c r="C405" s="42" t="s">
        <v>130</v>
      </c>
      <c r="D405" s="43"/>
      <c r="E405" s="79"/>
      <c r="F405" s="44"/>
      <c r="G405" s="70"/>
      <c r="H405" s="44"/>
      <c r="I405" s="85">
        <f>+G412+G407</f>
        <v>3495150.74</v>
      </c>
      <c r="J405" s="44"/>
      <c r="K405" s="74"/>
      <c r="L405" s="37">
        <f>+'BLCE JUL-26'!F402</f>
        <v>366484</v>
      </c>
      <c r="M405" s="147">
        <f>+I405-L405</f>
        <v>3128666.74</v>
      </c>
      <c r="N405" s="39"/>
      <c r="O405" s="42"/>
    </row>
    <row r="406" spans="1:15" ht="15.75" customHeight="1" thickTop="1" x14ac:dyDescent="0.25">
      <c r="A406" s="392"/>
      <c r="B406" s="132"/>
      <c r="C406" s="42"/>
      <c r="D406" s="43"/>
      <c r="E406" s="79"/>
      <c r="F406" s="44"/>
      <c r="G406" s="70"/>
      <c r="H406" s="44"/>
      <c r="I406" s="76"/>
      <c r="J406" s="44"/>
      <c r="K406" s="74"/>
      <c r="L406" s="37"/>
      <c r="M406" s="147"/>
      <c r="N406" s="39"/>
      <c r="O406" s="42"/>
    </row>
    <row r="407" spans="1:15" ht="15.75" customHeight="1" x14ac:dyDescent="0.25">
      <c r="A407" s="392"/>
      <c r="B407" s="132">
        <v>5804</v>
      </c>
      <c r="C407" s="42" t="s">
        <v>365</v>
      </c>
      <c r="D407" s="52"/>
      <c r="E407" s="71"/>
      <c r="F407" s="53"/>
      <c r="G407" s="79">
        <f>SUM(E408:E410)</f>
        <v>27200.74</v>
      </c>
      <c r="H407" s="53"/>
      <c r="I407" s="52"/>
      <c r="J407" s="53"/>
      <c r="K407" s="74"/>
      <c r="L407" s="37"/>
      <c r="M407" s="147"/>
      <c r="N407" s="39"/>
      <c r="O407" s="42"/>
    </row>
    <row r="408" spans="1:15" ht="15.75" customHeight="1" x14ac:dyDescent="0.25">
      <c r="A408" s="392"/>
      <c r="B408" s="117">
        <v>580490</v>
      </c>
      <c r="C408" s="38" t="str">
        <f>IFERROR(VLOOKUP(B408,'BLCE JUL-26'!$A$10:$F$1048576,2,0),0)</f>
        <v>Otros gastos financieros</v>
      </c>
      <c r="D408" s="52"/>
      <c r="E408" s="73">
        <f>IFERROR(VLOOKUP(B408,'BLCE JUL-26'!$A$10:$F$1048576,6,0),0)</f>
        <v>27200.74</v>
      </c>
      <c r="F408" s="53"/>
      <c r="G408" s="79"/>
      <c r="H408" s="53"/>
      <c r="I408" s="52"/>
      <c r="J408" s="53"/>
      <c r="K408" s="74"/>
      <c r="L408" s="37"/>
      <c r="M408" s="147"/>
      <c r="N408" s="39"/>
      <c r="O408" s="42"/>
    </row>
    <row r="409" spans="1:15" ht="15.75" hidden="1" customHeight="1" x14ac:dyDescent="0.25">
      <c r="A409" s="392"/>
      <c r="B409" s="117"/>
      <c r="C409" s="38" t="e">
        <f>VLOOKUP(B409,'BLCE MAR-26'!$A$9:$B$1048576,2,0)</f>
        <v>#N/A</v>
      </c>
      <c r="D409" s="52"/>
      <c r="E409" s="73">
        <f>IFERROR(VLOOKUP(B409,'BLCE JUL-26'!$A$10:$F$1048576,6,0),0)</f>
        <v>0</v>
      </c>
      <c r="F409" s="52"/>
      <c r="G409" s="79"/>
      <c r="H409" s="52"/>
      <c r="I409" s="52"/>
      <c r="J409" s="52"/>
      <c r="K409" s="74"/>
      <c r="L409" s="37"/>
      <c r="M409" s="147"/>
      <c r="N409" s="39"/>
      <c r="O409" s="42"/>
    </row>
    <row r="410" spans="1:15" ht="15.75" hidden="1" customHeight="1" x14ac:dyDescent="0.25">
      <c r="A410" s="392"/>
      <c r="B410" s="117"/>
      <c r="C410" s="38" t="e">
        <f>VLOOKUP(B410,'BLCE MAR-26'!$A$9:$B$1048576,2,0)</f>
        <v>#N/A</v>
      </c>
      <c r="D410" s="52"/>
      <c r="E410" s="73">
        <f>IFERROR(VLOOKUP(B410,'BLCE JUL-26'!$A$10:$F$1048576,6,0),0)</f>
        <v>0</v>
      </c>
      <c r="F410" s="52"/>
      <c r="G410" s="79"/>
      <c r="H410" s="52"/>
      <c r="I410" s="52"/>
      <c r="J410" s="52"/>
      <c r="K410" s="74"/>
      <c r="L410" s="37"/>
      <c r="M410" s="147"/>
      <c r="N410" s="39"/>
      <c r="O410" s="42"/>
    </row>
    <row r="411" spans="1:15" ht="15.75" customHeight="1" x14ac:dyDescent="0.25">
      <c r="A411" s="392"/>
      <c r="B411" s="132"/>
      <c r="C411" s="42"/>
      <c r="D411" s="43"/>
      <c r="E411" s="79"/>
      <c r="F411" s="44"/>
      <c r="G411" s="70"/>
      <c r="H411" s="44"/>
      <c r="I411" s="76"/>
      <c r="J411" s="44"/>
      <c r="K411" s="74"/>
      <c r="L411" s="37"/>
      <c r="M411" s="147"/>
      <c r="N411" s="39"/>
      <c r="O411" s="42"/>
    </row>
    <row r="412" spans="1:15" ht="15.75" customHeight="1" x14ac:dyDescent="0.25">
      <c r="A412" s="392"/>
      <c r="B412" s="132">
        <v>5890</v>
      </c>
      <c r="C412" s="42" t="s">
        <v>366</v>
      </c>
      <c r="D412" s="52"/>
      <c r="E412" s="71"/>
      <c r="F412" s="53"/>
      <c r="G412" s="79">
        <f>+E413</f>
        <v>3467950</v>
      </c>
      <c r="H412" s="53"/>
      <c r="I412" s="52"/>
      <c r="J412" s="53"/>
      <c r="K412" s="74"/>
      <c r="L412" s="37"/>
      <c r="M412" s="147"/>
      <c r="N412" s="39"/>
      <c r="O412" s="42"/>
    </row>
    <row r="413" spans="1:15" s="173" customFormat="1" ht="15.75" customHeight="1" x14ac:dyDescent="0.25">
      <c r="A413" s="392"/>
      <c r="B413" s="117">
        <v>589090</v>
      </c>
      <c r="C413" s="38" t="str">
        <f>VLOOKUP(B413,'BLCE MAR-26'!$A$9:$B$1048576,2,0)</f>
        <v>Otros gastos diversos</v>
      </c>
      <c r="D413" s="164"/>
      <c r="E413" s="73">
        <f>IFERROR(VLOOKUP(B413,'BLCE JUL-26'!$A$10:$F$1048576,6,0),0)</f>
        <v>3467950</v>
      </c>
      <c r="F413" s="166"/>
      <c r="G413" s="167"/>
      <c r="H413" s="166"/>
      <c r="I413" s="164"/>
      <c r="J413" s="166"/>
      <c r="K413" s="168"/>
      <c r="L413" s="169"/>
      <c r="M413" s="170"/>
      <c r="N413" s="171"/>
      <c r="O413" s="172"/>
    </row>
    <row r="414" spans="1:15" s="173" customFormat="1" ht="15.75" customHeight="1" x14ac:dyDescent="0.25">
      <c r="A414" s="392"/>
      <c r="B414" s="130"/>
      <c r="C414" s="163"/>
      <c r="D414" s="164"/>
      <c r="E414" s="165"/>
      <c r="F414" s="166"/>
      <c r="G414" s="167"/>
      <c r="H414" s="166"/>
      <c r="I414" s="164"/>
      <c r="J414" s="166"/>
      <c r="K414" s="168"/>
      <c r="L414" s="169"/>
      <c r="M414" s="170"/>
      <c r="N414" s="171"/>
      <c r="O414" s="172"/>
    </row>
    <row r="415" spans="1:15" s="173" customFormat="1" ht="15.75" customHeight="1" x14ac:dyDescent="0.25">
      <c r="A415" s="392"/>
      <c r="B415" s="130"/>
      <c r="C415" s="174"/>
      <c r="D415" s="164"/>
      <c r="E415" s="165"/>
      <c r="F415" s="175"/>
      <c r="G415" s="167"/>
      <c r="H415" s="164"/>
      <c r="I415" s="164"/>
      <c r="J415" s="164"/>
      <c r="K415" s="176"/>
      <c r="L415" s="171"/>
      <c r="M415" s="170"/>
      <c r="N415" s="171"/>
      <c r="O415" s="172"/>
    </row>
    <row r="416" spans="1:15" s="93" customFormat="1" ht="19.5" thickBot="1" x14ac:dyDescent="0.35">
      <c r="A416" s="403"/>
      <c r="B416" s="388"/>
      <c r="C416" s="86" t="s">
        <v>367</v>
      </c>
      <c r="D416" s="87"/>
      <c r="E416" s="87"/>
      <c r="F416" s="87"/>
      <c r="G416" s="87"/>
      <c r="H416" s="87"/>
      <c r="J416" s="90"/>
      <c r="K416" s="379">
        <f>+I303+I372+I400+I405+I395+I392</f>
        <v>4450054916.1800003</v>
      </c>
      <c r="L416" s="91">
        <f>+'BLCE JUL-26'!F299</f>
        <v>4450054916.1800003</v>
      </c>
      <c r="M416" s="152">
        <f>+K416-L416</f>
        <v>0</v>
      </c>
      <c r="N416" s="91"/>
      <c r="O416" s="102"/>
    </row>
    <row r="417" spans="1:15" s="93" customFormat="1" ht="19.5" thickTop="1" x14ac:dyDescent="0.3">
      <c r="A417" s="403"/>
      <c r="B417" s="388"/>
      <c r="C417" s="86"/>
      <c r="D417" s="87"/>
      <c r="E417" s="87"/>
      <c r="F417" s="87"/>
      <c r="G417" s="87"/>
      <c r="H417" s="87"/>
      <c r="J417" s="90"/>
      <c r="K417" s="105"/>
      <c r="L417" s="91"/>
      <c r="M417" s="152"/>
      <c r="N417" s="91"/>
      <c r="O417" s="102"/>
    </row>
    <row r="418" spans="1:15" ht="15.75" customHeight="1" x14ac:dyDescent="0.25">
      <c r="A418" s="408"/>
      <c r="B418" s="132"/>
      <c r="C418" s="38"/>
      <c r="D418" s="52"/>
      <c r="E418" s="71"/>
      <c r="F418" s="55"/>
      <c r="G418" s="81"/>
      <c r="H418" s="55"/>
      <c r="I418" s="52"/>
      <c r="J418" s="55"/>
      <c r="K418" s="74"/>
      <c r="L418" s="37"/>
      <c r="M418" s="147"/>
      <c r="N418" s="39"/>
      <c r="O418" s="42"/>
    </row>
    <row r="419" spans="1:15" s="93" customFormat="1" ht="19.5" thickTop="1" x14ac:dyDescent="0.3">
      <c r="A419" s="403">
        <v>6</v>
      </c>
      <c r="B419" s="384"/>
      <c r="C419" s="86" t="s">
        <v>117</v>
      </c>
      <c r="D419" s="92"/>
      <c r="E419" s="94"/>
      <c r="F419" s="92"/>
      <c r="G419" s="94"/>
      <c r="H419" s="92"/>
      <c r="I419" s="92"/>
      <c r="J419" s="92"/>
      <c r="K419" s="352"/>
      <c r="L419" s="95"/>
      <c r="M419" s="152"/>
      <c r="N419" s="91"/>
      <c r="O419" s="102"/>
    </row>
    <row r="420" spans="1:15" ht="15.75" customHeight="1" x14ac:dyDescent="0.25">
      <c r="A420" s="392"/>
      <c r="B420" s="382"/>
      <c r="C420" s="38"/>
      <c r="D420" s="53"/>
      <c r="E420" s="79"/>
      <c r="F420" s="53"/>
      <c r="G420" s="79"/>
      <c r="H420" s="53"/>
      <c r="I420" s="53"/>
      <c r="J420" s="53"/>
      <c r="K420" s="74"/>
      <c r="L420" s="37"/>
      <c r="M420" s="147"/>
      <c r="N420" s="39"/>
      <c r="O420" s="42"/>
    </row>
    <row r="421" spans="1:15" ht="15.75" customHeight="1" thickBot="1" x14ac:dyDescent="0.3">
      <c r="A421" s="392"/>
      <c r="B421" s="132">
        <v>62</v>
      </c>
      <c r="C421" s="42" t="s">
        <v>368</v>
      </c>
      <c r="D421" s="43"/>
      <c r="E421" s="79"/>
      <c r="F421" s="44"/>
      <c r="G421" s="70"/>
      <c r="H421" s="44"/>
      <c r="I421" s="85">
        <f>+G423+G426</f>
        <v>88369296.599999994</v>
      </c>
      <c r="J421" s="44"/>
      <c r="K421" s="74"/>
      <c r="L421" s="37">
        <f>+'BLCE JUL-26'!J16</f>
        <v>88369296.599999994</v>
      </c>
      <c r="M421" s="147">
        <f>+I421-L421</f>
        <v>0</v>
      </c>
      <c r="N421" s="39"/>
      <c r="O421" s="42"/>
    </row>
    <row r="422" spans="1:15" ht="15.75" customHeight="1" thickTop="1" x14ac:dyDescent="0.25">
      <c r="A422" s="404"/>
      <c r="B422" s="132"/>
      <c r="C422" s="42"/>
      <c r="D422" s="43"/>
      <c r="E422" s="79"/>
      <c r="F422" s="52"/>
      <c r="G422" s="71"/>
      <c r="H422" s="52"/>
      <c r="I422" s="53"/>
      <c r="J422" s="52"/>
      <c r="K422" s="74"/>
      <c r="L422" s="37"/>
      <c r="M422" s="147"/>
      <c r="N422" s="39"/>
      <c r="O422" s="42"/>
    </row>
    <row r="423" spans="1:15" ht="15.75" customHeight="1" x14ac:dyDescent="0.25">
      <c r="A423" s="392"/>
      <c r="B423" s="132">
        <v>6205</v>
      </c>
      <c r="C423" s="42" t="s">
        <v>54</v>
      </c>
      <c r="D423" s="52"/>
      <c r="E423" s="71"/>
      <c r="F423" s="53"/>
      <c r="G423" s="79">
        <f>+E424</f>
        <v>39352649.850000001</v>
      </c>
      <c r="H423" s="53"/>
      <c r="I423" s="53"/>
      <c r="J423" s="53"/>
      <c r="K423" s="74"/>
      <c r="L423" s="37"/>
      <c r="M423" s="147"/>
      <c r="N423" s="39"/>
      <c r="O423" s="42"/>
    </row>
    <row r="424" spans="1:15" ht="15.75" customHeight="1" x14ac:dyDescent="0.25">
      <c r="A424" s="392"/>
      <c r="B424" s="117">
        <v>620507001</v>
      </c>
      <c r="C424" s="38" t="str">
        <f>VLOOKUP(B424,'BLCE MAR-26'!$A$9:$B$1048576,2,0)</f>
        <v>Impresos y publicaciones</v>
      </c>
      <c r="D424" s="53"/>
      <c r="E424" s="73">
        <f>IFERROR(VLOOKUP(B424,'BLCE JUL-26'!$A$10:$F$1048576,6,0),0)</f>
        <v>39352649.850000001</v>
      </c>
      <c r="F424" s="53"/>
      <c r="G424" s="71"/>
      <c r="H424" s="53"/>
      <c r="I424" s="53"/>
      <c r="J424" s="53"/>
      <c r="K424" s="74"/>
      <c r="L424" s="38"/>
      <c r="M424" s="147"/>
      <c r="N424" s="42"/>
      <c r="O424" s="42"/>
    </row>
    <row r="425" spans="1:15" ht="15.75" customHeight="1" x14ac:dyDescent="0.25">
      <c r="A425" s="392"/>
      <c r="B425" s="382"/>
      <c r="C425" s="38"/>
      <c r="D425" s="53"/>
      <c r="E425" s="71"/>
      <c r="F425" s="53"/>
      <c r="G425" s="71"/>
      <c r="H425" s="53"/>
      <c r="I425" s="53"/>
      <c r="J425" s="53"/>
      <c r="K425" s="74"/>
      <c r="L425" s="38"/>
      <c r="M425" s="147"/>
      <c r="N425" s="42"/>
      <c r="O425" s="42"/>
    </row>
    <row r="426" spans="1:15" ht="15.75" customHeight="1" x14ac:dyDescent="0.25">
      <c r="A426" s="392"/>
      <c r="B426" s="132">
        <v>6210</v>
      </c>
      <c r="C426" s="42" t="s">
        <v>135</v>
      </c>
      <c r="D426" s="52"/>
      <c r="E426" s="71"/>
      <c r="F426" s="53"/>
      <c r="G426" s="79">
        <f>+E427</f>
        <v>49016646.75</v>
      </c>
      <c r="H426" s="53"/>
      <c r="I426" s="53"/>
      <c r="J426" s="53"/>
      <c r="K426" s="74"/>
      <c r="L426" s="37"/>
      <c r="M426" s="148"/>
      <c r="N426" s="37"/>
      <c r="O426" s="38"/>
    </row>
    <row r="427" spans="1:15" ht="15.75" customHeight="1" x14ac:dyDescent="0.25">
      <c r="A427" s="392"/>
      <c r="B427" s="117">
        <v>621022001</v>
      </c>
      <c r="C427" s="38" t="str">
        <f>VLOOKUP(B427,'BLCE MAR-26'!$A$9:$B$1048576,2,0)</f>
        <v>Elementos para invidentes</v>
      </c>
      <c r="D427" s="52"/>
      <c r="E427" s="73">
        <f>IFERROR(VLOOKUP(B427,'BLCE JUL-26'!$A$10:$F$1048576,6,0),0)</f>
        <v>49016646.75</v>
      </c>
      <c r="F427" s="52"/>
      <c r="G427" s="71"/>
      <c r="H427" s="52"/>
      <c r="I427" s="52"/>
      <c r="J427" s="52"/>
      <c r="K427" s="74"/>
      <c r="L427" s="38"/>
      <c r="M427" s="148"/>
      <c r="N427" s="38"/>
      <c r="O427" s="38"/>
    </row>
    <row r="428" spans="1:15" ht="15.75" customHeight="1" x14ac:dyDescent="0.25">
      <c r="A428" s="392"/>
      <c r="B428" s="130"/>
      <c r="C428" s="38"/>
      <c r="D428" s="52"/>
      <c r="E428" s="73"/>
      <c r="F428" s="52"/>
      <c r="G428" s="71"/>
      <c r="H428" s="52"/>
      <c r="I428" s="52"/>
      <c r="J428" s="52"/>
      <c r="K428" s="74"/>
      <c r="L428" s="38"/>
      <c r="M428" s="148"/>
      <c r="N428" s="38"/>
      <c r="O428" s="38"/>
    </row>
    <row r="429" spans="1:15" ht="15.75" customHeight="1" x14ac:dyDescent="0.25">
      <c r="A429" s="392"/>
      <c r="B429" s="389"/>
      <c r="C429" s="38"/>
      <c r="D429" s="52"/>
      <c r="E429" s="71"/>
      <c r="F429" s="52"/>
      <c r="G429" s="71"/>
      <c r="H429" s="52"/>
      <c r="I429" s="52"/>
      <c r="J429" s="52"/>
      <c r="K429" s="74"/>
      <c r="L429" s="38"/>
      <c r="M429" s="148"/>
      <c r="N429" s="38"/>
      <c r="O429" s="38"/>
    </row>
    <row r="430" spans="1:15" s="93" customFormat="1" ht="19.5" thickBot="1" x14ac:dyDescent="0.35">
      <c r="A430" s="403"/>
      <c r="B430" s="388"/>
      <c r="C430" s="86" t="s">
        <v>369</v>
      </c>
      <c r="D430" s="87"/>
      <c r="E430" s="87"/>
      <c r="F430" s="87"/>
      <c r="G430" s="87"/>
      <c r="H430" s="87"/>
      <c r="J430" s="90"/>
      <c r="K430" s="379">
        <f>+I421</f>
        <v>88369296.599999994</v>
      </c>
      <c r="L430" s="91">
        <f>+'BLCE JUL-26'!F422</f>
        <v>88369296.599999994</v>
      </c>
      <c r="M430" s="152">
        <f>+K430-L430</f>
        <v>0</v>
      </c>
      <c r="N430" s="91"/>
      <c r="O430" s="92"/>
    </row>
    <row r="431" spans="1:15" s="93" customFormat="1" ht="19.5" thickTop="1" x14ac:dyDescent="0.3">
      <c r="A431" s="403"/>
      <c r="B431" s="388"/>
      <c r="C431" s="86"/>
      <c r="D431" s="87"/>
      <c r="E431" s="87"/>
      <c r="F431" s="87"/>
      <c r="G431" s="87"/>
      <c r="H431" s="87"/>
      <c r="J431" s="90"/>
      <c r="K431" s="105"/>
      <c r="L431" s="91"/>
      <c r="M431" s="152"/>
      <c r="N431" s="91"/>
      <c r="O431" s="92"/>
    </row>
    <row r="432" spans="1:15" ht="15.75" customHeight="1" x14ac:dyDescent="0.25">
      <c r="A432" s="408"/>
      <c r="B432" s="132"/>
      <c r="C432" s="54"/>
      <c r="D432" s="55"/>
      <c r="E432" s="81"/>
      <c r="F432" s="55"/>
      <c r="G432" s="81"/>
      <c r="H432" s="55"/>
      <c r="I432" s="55"/>
      <c r="J432" s="55"/>
      <c r="K432" s="74"/>
      <c r="L432" s="38"/>
      <c r="M432" s="148"/>
      <c r="N432" s="38"/>
      <c r="O432" s="38"/>
    </row>
    <row r="433" spans="1:15" s="93" customFormat="1" ht="18.75" x14ac:dyDescent="0.3">
      <c r="A433" s="403">
        <v>8</v>
      </c>
      <c r="B433" s="384"/>
      <c r="C433" s="86" t="s">
        <v>370</v>
      </c>
      <c r="D433" s="92"/>
      <c r="E433" s="94"/>
      <c r="F433" s="92"/>
      <c r="G433" s="94"/>
      <c r="H433" s="92"/>
      <c r="I433" s="92"/>
      <c r="J433" s="92"/>
      <c r="K433" s="352"/>
      <c r="L433" s="95"/>
      <c r="M433" s="149"/>
      <c r="N433" s="95"/>
      <c r="O433" s="92"/>
    </row>
    <row r="434" spans="1:15" ht="15.75" customHeight="1" x14ac:dyDescent="0.25">
      <c r="A434" s="392"/>
      <c r="B434" s="382"/>
      <c r="C434" s="38"/>
      <c r="D434" s="53"/>
      <c r="E434" s="79"/>
      <c r="F434" s="53"/>
      <c r="G434" s="79"/>
      <c r="H434" s="53"/>
      <c r="I434" s="53"/>
      <c r="J434" s="53"/>
      <c r="K434" s="74"/>
      <c r="L434" s="37"/>
      <c r="M434" s="148"/>
      <c r="N434" s="37"/>
      <c r="O434" s="38"/>
    </row>
    <row r="435" spans="1:15" ht="15.75" customHeight="1" thickBot="1" x14ac:dyDescent="0.3">
      <c r="A435" s="392"/>
      <c r="B435" s="132">
        <v>81</v>
      </c>
      <c r="C435" s="42" t="s">
        <v>371</v>
      </c>
      <c r="D435" s="43"/>
      <c r="E435" s="79"/>
      <c r="F435" s="44"/>
      <c r="G435" s="70"/>
      <c r="H435" s="44"/>
      <c r="I435" s="85">
        <f>+G437</f>
        <v>0</v>
      </c>
      <c r="J435" s="44"/>
      <c r="K435" s="74"/>
      <c r="L435" s="37"/>
      <c r="M435" s="147"/>
      <c r="N435" s="39"/>
      <c r="O435" s="38"/>
    </row>
    <row r="436" spans="1:15" ht="15.75" customHeight="1" thickTop="1" x14ac:dyDescent="0.25">
      <c r="A436" s="392"/>
      <c r="B436" s="132"/>
      <c r="C436" s="42"/>
      <c r="D436" s="53"/>
      <c r="E436" s="79"/>
      <c r="F436" s="52"/>
      <c r="G436" s="71"/>
      <c r="H436" s="52"/>
      <c r="I436" s="53"/>
      <c r="J436" s="52"/>
      <c r="K436" s="74"/>
      <c r="L436" s="38"/>
      <c r="M436" s="148"/>
      <c r="N436" s="38"/>
      <c r="O436" s="38"/>
    </row>
    <row r="437" spans="1:15" ht="15.75" customHeight="1" x14ac:dyDescent="0.25">
      <c r="A437" s="392"/>
      <c r="B437" s="132">
        <v>8120</v>
      </c>
      <c r="C437" s="42" t="s">
        <v>372</v>
      </c>
      <c r="D437" s="52"/>
      <c r="E437" s="71"/>
      <c r="F437" s="53"/>
      <c r="G437" s="79">
        <f>+E438</f>
        <v>0</v>
      </c>
      <c r="H437" s="53"/>
      <c r="I437" s="53"/>
      <c r="J437" s="53"/>
      <c r="K437" s="74"/>
      <c r="L437" s="37"/>
      <c r="M437" s="148"/>
      <c r="N437" s="37"/>
      <c r="O437" s="38"/>
    </row>
    <row r="438" spans="1:15" ht="15.75" customHeight="1" x14ac:dyDescent="0.25">
      <c r="A438" s="392"/>
      <c r="B438" s="117">
        <v>812004001</v>
      </c>
      <c r="C438" s="38" t="s">
        <v>312</v>
      </c>
      <c r="D438" s="52"/>
      <c r="E438" s="73">
        <f>IFERROR(VLOOKUP(B438,'BLCE JUL-26'!$A$10:$F$1048576,6,0),0)</f>
        <v>0</v>
      </c>
      <c r="F438" s="52"/>
      <c r="G438" s="79"/>
      <c r="H438" s="52"/>
      <c r="I438" s="52"/>
      <c r="J438" s="52"/>
      <c r="K438" s="74"/>
      <c r="L438" s="38"/>
      <c r="M438" s="148"/>
      <c r="N438" s="38"/>
      <c r="O438" s="38"/>
    </row>
    <row r="439" spans="1:15" ht="15.75" hidden="1" customHeight="1" x14ac:dyDescent="0.25">
      <c r="A439" s="392"/>
      <c r="B439" s="130"/>
      <c r="C439" s="103"/>
      <c r="D439" s="52"/>
      <c r="E439" s="73"/>
      <c r="F439" s="52"/>
      <c r="G439" s="79"/>
      <c r="H439" s="52"/>
      <c r="I439" s="52"/>
      <c r="J439" s="52"/>
      <c r="K439" s="74"/>
      <c r="L439" s="38"/>
      <c r="M439" s="148"/>
      <c r="N439" s="38"/>
      <c r="O439" s="38"/>
    </row>
    <row r="440" spans="1:15" ht="15.75" hidden="1" customHeight="1" x14ac:dyDescent="0.25">
      <c r="A440" s="392"/>
      <c r="B440" s="130"/>
      <c r="C440" s="103"/>
      <c r="D440" s="52"/>
      <c r="E440" s="73"/>
      <c r="F440" s="52"/>
      <c r="G440" s="79"/>
      <c r="H440" s="52"/>
      <c r="I440" s="52"/>
      <c r="J440" s="52"/>
      <c r="K440" s="74"/>
      <c r="L440" s="38"/>
      <c r="M440" s="148"/>
      <c r="N440" s="38"/>
      <c r="O440" s="38"/>
    </row>
    <row r="441" spans="1:15" ht="15.75" customHeight="1" x14ac:dyDescent="0.25">
      <c r="A441" s="392"/>
      <c r="B441" s="132"/>
      <c r="C441" s="103"/>
      <c r="D441" s="52"/>
      <c r="E441" s="71"/>
      <c r="F441" s="52"/>
      <c r="G441" s="71"/>
      <c r="H441" s="52"/>
      <c r="I441" s="52"/>
      <c r="J441" s="52"/>
      <c r="K441" s="74"/>
      <c r="L441" s="38"/>
      <c r="M441" s="148"/>
      <c r="N441" s="38"/>
      <c r="O441" s="38"/>
    </row>
    <row r="442" spans="1:15" ht="15.75" customHeight="1" thickBot="1" x14ac:dyDescent="0.3">
      <c r="A442" s="392"/>
      <c r="B442" s="132">
        <v>83</v>
      </c>
      <c r="C442" s="42" t="s">
        <v>373</v>
      </c>
      <c r="D442" s="43"/>
      <c r="E442" s="79"/>
      <c r="F442" s="44"/>
      <c r="G442" s="70"/>
      <c r="H442" s="44"/>
      <c r="I442" s="85">
        <f>+G444+G447+G450</f>
        <v>1216489675.4400001</v>
      </c>
      <c r="J442" s="44"/>
      <c r="K442" s="74"/>
      <c r="L442" s="37">
        <f>+'BLCE JUL-26'!F436</f>
        <v>1216489675.4400001</v>
      </c>
      <c r="M442" s="147">
        <f>+I442-L442</f>
        <v>0</v>
      </c>
      <c r="N442" s="39"/>
      <c r="O442" s="38"/>
    </row>
    <row r="443" spans="1:15" ht="15.75" customHeight="1" thickTop="1" x14ac:dyDescent="0.25">
      <c r="A443" s="392"/>
      <c r="B443" s="132"/>
      <c r="C443" s="42"/>
      <c r="D443" s="53"/>
      <c r="E443" s="79"/>
      <c r="F443" s="52"/>
      <c r="G443" s="71"/>
      <c r="H443" s="52"/>
      <c r="I443" s="53"/>
      <c r="J443" s="52"/>
      <c r="K443" s="74"/>
      <c r="L443" s="38"/>
      <c r="M443" s="148"/>
      <c r="N443" s="38"/>
      <c r="O443" s="38"/>
    </row>
    <row r="444" spans="1:15" ht="15.75" customHeight="1" x14ac:dyDescent="0.25">
      <c r="A444" s="392"/>
      <c r="B444" s="132">
        <v>8315</v>
      </c>
      <c r="C444" s="42" t="s">
        <v>84</v>
      </c>
      <c r="D444" s="52"/>
      <c r="E444" s="71"/>
      <c r="F444" s="53"/>
      <c r="G444" s="79">
        <f>+E445</f>
        <v>543974175</v>
      </c>
      <c r="H444" s="53"/>
      <c r="I444" s="53"/>
      <c r="J444" s="53"/>
      <c r="K444" s="74"/>
      <c r="L444" s="37"/>
      <c r="M444" s="148"/>
      <c r="N444" s="37"/>
      <c r="O444" s="38"/>
    </row>
    <row r="445" spans="1:15" ht="15.75" customHeight="1" x14ac:dyDescent="0.25">
      <c r="A445" s="392"/>
      <c r="B445" s="117">
        <v>831510001</v>
      </c>
      <c r="C445" s="38" t="str">
        <f>VLOOKUP(B445,'BLCE MAR-26'!$A$9:$B$1048576,2,0)</f>
        <v>Propiedades, planta y equipo</v>
      </c>
      <c r="D445" s="52"/>
      <c r="E445" s="73">
        <f>IFERROR(VLOOKUP(B445,'BLCE JUL-26'!$A$10:$F$1048576,6,0),0)</f>
        <v>543974175</v>
      </c>
      <c r="F445" s="52"/>
      <c r="H445" s="53"/>
      <c r="I445" s="52"/>
      <c r="J445" s="52"/>
      <c r="K445" s="74"/>
      <c r="L445" s="38"/>
      <c r="M445" s="148"/>
      <c r="N445" s="38"/>
      <c r="O445" s="38"/>
    </row>
    <row r="446" spans="1:15" ht="15.75" customHeight="1" x14ac:dyDescent="0.25">
      <c r="A446" s="392"/>
      <c r="B446" s="382"/>
      <c r="C446" s="38"/>
      <c r="D446" s="52"/>
      <c r="E446" s="71"/>
      <c r="F446" s="52"/>
      <c r="G446" s="71"/>
      <c r="H446" s="53"/>
      <c r="I446" s="52"/>
      <c r="J446" s="52"/>
      <c r="K446" s="74"/>
      <c r="L446" s="38"/>
      <c r="M446" s="148"/>
      <c r="N446" s="38"/>
      <c r="O446" s="38"/>
    </row>
    <row r="447" spans="1:15" ht="15.75" customHeight="1" x14ac:dyDescent="0.25">
      <c r="A447" s="392"/>
      <c r="B447" s="132">
        <v>8361</v>
      </c>
      <c r="C447" s="42" t="s">
        <v>85</v>
      </c>
      <c r="D447" s="52"/>
      <c r="E447" s="71"/>
      <c r="F447" s="53"/>
      <c r="G447" s="79">
        <f>+E448</f>
        <v>108961247.70999999</v>
      </c>
      <c r="H447" s="53"/>
      <c r="I447" s="53"/>
      <c r="J447" s="53"/>
      <c r="K447" s="74"/>
      <c r="L447" s="37"/>
      <c r="M447" s="148"/>
      <c r="N447" s="37"/>
      <c r="O447" s="38"/>
    </row>
    <row r="448" spans="1:15" ht="15.75" customHeight="1" x14ac:dyDescent="0.25">
      <c r="A448" s="392"/>
      <c r="B448" s="117">
        <v>836101001</v>
      </c>
      <c r="C448" s="38" t="str">
        <f>VLOOKUP(B448,'BLCE MAR-26'!$A$9:$B$1048576,2,0)</f>
        <v>Internas</v>
      </c>
      <c r="D448" s="52"/>
      <c r="E448" s="73">
        <f>IFERROR(VLOOKUP(B448,'BLCE JUL-26'!$A$10:$F$1048576,6,0),0)</f>
        <v>108961247.70999999</v>
      </c>
      <c r="F448" s="52"/>
      <c r="G448" s="79"/>
      <c r="H448" s="52"/>
      <c r="I448" s="52"/>
      <c r="J448" s="52"/>
      <c r="K448" s="74"/>
      <c r="L448" s="38"/>
      <c r="M448" s="148"/>
      <c r="N448" s="38"/>
      <c r="O448" s="38"/>
    </row>
    <row r="449" spans="1:15" ht="15.75" customHeight="1" x14ac:dyDescent="0.25">
      <c r="A449" s="392"/>
      <c r="B449" s="130"/>
      <c r="C449" s="38"/>
      <c r="D449" s="52"/>
      <c r="E449" s="73"/>
      <c r="F449" s="52"/>
      <c r="G449" s="79"/>
      <c r="H449" s="52"/>
      <c r="I449" s="52"/>
      <c r="J449" s="52"/>
      <c r="K449" s="74"/>
      <c r="L449" s="38"/>
      <c r="M449" s="148"/>
      <c r="N449" s="38"/>
      <c r="O449" s="38"/>
    </row>
    <row r="450" spans="1:15" ht="15.75" customHeight="1" x14ac:dyDescent="0.25">
      <c r="A450" s="392"/>
      <c r="B450" s="132">
        <v>8374</v>
      </c>
      <c r="C450" s="42" t="str">
        <f>+'ANEXO 2'!B89</f>
        <v>Bienes almacenados para consumo</v>
      </c>
      <c r="D450" s="52"/>
      <c r="E450" s="71"/>
      <c r="F450" s="53"/>
      <c r="G450" s="79">
        <f>+E451</f>
        <v>563554252.73000002</v>
      </c>
      <c r="H450" s="52"/>
      <c r="I450" s="52"/>
      <c r="J450" s="52"/>
      <c r="K450" s="74"/>
      <c r="L450" s="38"/>
      <c r="M450" s="148"/>
      <c r="N450" s="38"/>
      <c r="O450" s="38"/>
    </row>
    <row r="451" spans="1:15" ht="15.75" customHeight="1" x14ac:dyDescent="0.25">
      <c r="A451" s="392"/>
      <c r="B451" s="117">
        <v>837490</v>
      </c>
      <c r="C451" s="38" t="str">
        <f>VLOOKUP(B451,'BLCE MAR-26'!$A$9:$B$1048576,2,0)</f>
        <v>Otros bienes almacenados para consumo</v>
      </c>
      <c r="D451" s="52"/>
      <c r="E451" s="73">
        <f>IFERROR(VLOOKUP(B451,'BLCE JUL-26'!$A$10:$F$1048576,6,0),0)</f>
        <v>563554252.73000002</v>
      </c>
      <c r="F451" s="52"/>
      <c r="G451" s="79"/>
      <c r="H451" s="52"/>
      <c r="I451" s="52"/>
      <c r="J451" s="52"/>
      <c r="K451" s="74"/>
      <c r="L451" s="38"/>
      <c r="M451" s="148"/>
      <c r="N451" s="38"/>
      <c r="O451" s="38"/>
    </row>
    <row r="452" spans="1:15" ht="15.75" customHeight="1" x14ac:dyDescent="0.25">
      <c r="A452" s="392"/>
      <c r="B452" s="132"/>
      <c r="C452" s="38"/>
      <c r="D452" s="52"/>
      <c r="E452" s="71"/>
      <c r="F452" s="52"/>
      <c r="G452" s="71"/>
      <c r="H452" s="52"/>
      <c r="I452" s="52"/>
      <c r="J452" s="52"/>
      <c r="K452" s="74"/>
      <c r="L452" s="38"/>
      <c r="M452" s="148"/>
      <c r="N452" s="38"/>
      <c r="O452" s="38"/>
    </row>
    <row r="453" spans="1:15" ht="15.75" customHeight="1" thickBot="1" x14ac:dyDescent="0.3">
      <c r="A453" s="392"/>
      <c r="B453" s="132">
        <v>89</v>
      </c>
      <c r="C453" s="42" t="s">
        <v>375</v>
      </c>
      <c r="D453" s="43"/>
      <c r="E453" s="79"/>
      <c r="F453" s="44"/>
      <c r="G453" s="70"/>
      <c r="H453" s="44"/>
      <c r="I453" s="85">
        <f>+G455+G458</f>
        <v>-1216489675.4400001</v>
      </c>
      <c r="J453" s="44"/>
      <c r="K453" s="74"/>
      <c r="L453" s="37">
        <f>+'BLCE JUL-26'!F430</f>
        <v>0</v>
      </c>
      <c r="M453" s="148">
        <f>+I453-L453</f>
        <v>-1216489675.4400001</v>
      </c>
      <c r="N453" s="37"/>
      <c r="O453" s="38"/>
    </row>
    <row r="454" spans="1:15" ht="15.75" customHeight="1" thickTop="1" x14ac:dyDescent="0.25">
      <c r="A454" s="392"/>
      <c r="B454" s="132"/>
      <c r="C454" s="42"/>
      <c r="D454" s="53"/>
      <c r="E454" s="79"/>
      <c r="F454" s="52"/>
      <c r="G454" s="71"/>
      <c r="H454" s="52"/>
      <c r="I454" s="53"/>
      <c r="J454" s="52"/>
      <c r="K454" s="74"/>
      <c r="L454" s="38"/>
      <c r="M454" s="148"/>
      <c r="N454" s="38"/>
      <c r="O454" s="38"/>
    </row>
    <row r="455" spans="1:15" ht="15.75" customHeight="1" x14ac:dyDescent="0.25">
      <c r="A455" s="392"/>
      <c r="B455" s="132">
        <v>8905</v>
      </c>
      <c r="C455" s="42" t="s">
        <v>376</v>
      </c>
      <c r="D455" s="52"/>
      <c r="E455" s="71"/>
      <c r="F455" s="53"/>
      <c r="G455" s="79">
        <f>+E456</f>
        <v>0</v>
      </c>
      <c r="H455" s="53"/>
      <c r="I455" s="53"/>
      <c r="J455" s="53"/>
      <c r="K455" s="74"/>
      <c r="L455" s="37"/>
      <c r="M455" s="148"/>
      <c r="N455" s="37"/>
      <c r="O455" s="38"/>
    </row>
    <row r="456" spans="1:15" ht="15.75" customHeight="1" x14ac:dyDescent="0.25">
      <c r="A456" s="392"/>
      <c r="B456" s="117">
        <v>890506001</v>
      </c>
      <c r="C456" s="38" t="s">
        <v>372</v>
      </c>
      <c r="D456" s="52"/>
      <c r="E456" s="73">
        <f>IFERROR(VLOOKUP(B456,'BLCE JUL-26'!$A$10:$F$1048576,6,0),0)</f>
        <v>0</v>
      </c>
      <c r="F456" s="53"/>
      <c r="G456" s="79"/>
      <c r="H456" s="53"/>
      <c r="I456" s="52"/>
      <c r="J456" s="53"/>
      <c r="K456" s="74"/>
      <c r="L456" s="38"/>
      <c r="M456" s="148"/>
      <c r="N456" s="38"/>
      <c r="O456" s="38"/>
    </row>
    <row r="457" spans="1:15" ht="15.75" customHeight="1" x14ac:dyDescent="0.25">
      <c r="A457" s="392"/>
      <c r="B457" s="382"/>
      <c r="C457" s="38"/>
      <c r="D457" s="52"/>
      <c r="E457" s="71"/>
      <c r="F457" s="53"/>
      <c r="G457" s="79"/>
      <c r="H457" s="53"/>
      <c r="I457" s="52"/>
      <c r="J457" s="53"/>
      <c r="K457" s="74"/>
      <c r="L457" s="38"/>
      <c r="M457" s="148"/>
      <c r="N457" s="38"/>
      <c r="O457" s="38"/>
    </row>
    <row r="458" spans="1:15" ht="15.75" customHeight="1" x14ac:dyDescent="0.25">
      <c r="A458" s="392"/>
      <c r="B458" s="132">
        <v>8915</v>
      </c>
      <c r="C458" s="42" t="s">
        <v>377</v>
      </c>
      <c r="D458" s="52"/>
      <c r="E458" s="71"/>
      <c r="F458" s="53"/>
      <c r="G458" s="79">
        <f>SUM(E459:E461)</f>
        <v>-1216489675.4400001</v>
      </c>
      <c r="H458" s="53"/>
      <c r="I458" s="53"/>
      <c r="J458" s="53"/>
      <c r="K458" s="74"/>
      <c r="L458" s="37"/>
      <c r="M458" s="148"/>
      <c r="N458" s="37"/>
      <c r="O458" s="38"/>
    </row>
    <row r="459" spans="1:15" ht="15.75" customHeight="1" x14ac:dyDescent="0.25">
      <c r="A459" s="392"/>
      <c r="B459" s="117">
        <v>891506001</v>
      </c>
      <c r="C459" s="38" t="str">
        <f>VLOOKUP(B459,'BLCE MAR-26'!$A$9:$B$1048576,2,0)</f>
        <v>Bienes y derechos retirados</v>
      </c>
      <c r="D459" s="52"/>
      <c r="E459" s="73">
        <f>IFERROR(VLOOKUP(B459,'BLCE JUL-26'!$A$10:$F$1048576,6,0),0)</f>
        <v>-543974175</v>
      </c>
      <c r="F459" s="52"/>
      <c r="G459" s="71"/>
      <c r="H459" s="52"/>
      <c r="I459" s="52"/>
      <c r="J459" s="52"/>
      <c r="K459" s="74"/>
      <c r="L459" s="38"/>
      <c r="M459" s="148"/>
      <c r="N459" s="38"/>
      <c r="O459" s="38"/>
    </row>
    <row r="460" spans="1:15" ht="15.75" customHeight="1" x14ac:dyDescent="0.25">
      <c r="A460" s="392"/>
      <c r="B460" s="117">
        <v>891521001</v>
      </c>
      <c r="C460" s="38" t="str">
        <f>VLOOKUP(B460,'BLCE MAR-26'!$A$9:$B$1048576,2,0)</f>
        <v>Responsabilidades en proceso</v>
      </c>
      <c r="D460" s="52"/>
      <c r="E460" s="73">
        <f>IFERROR(VLOOKUP(B460,'BLCE JUL-26'!$A$10:$F$1048576,6,0),0)</f>
        <v>-108961247.70999999</v>
      </c>
      <c r="F460" s="52"/>
      <c r="G460" s="71"/>
      <c r="H460" s="52"/>
      <c r="I460" s="52"/>
      <c r="J460" s="52"/>
      <c r="K460" s="74"/>
      <c r="L460" s="38"/>
      <c r="M460" s="148"/>
      <c r="N460" s="38"/>
      <c r="O460" s="38"/>
    </row>
    <row r="461" spans="1:15" ht="15.75" customHeight="1" x14ac:dyDescent="0.25">
      <c r="A461" s="392"/>
      <c r="B461" s="295">
        <v>891574001</v>
      </c>
      <c r="C461" s="38" t="str">
        <f>VLOOKUP(B461,'BLCE MAR-26'!$A$9:$B$1048576,2,0)</f>
        <v>Bienes almacenados para consumo</v>
      </c>
      <c r="D461" s="52"/>
      <c r="E461" s="73">
        <f>IFERROR(VLOOKUP(B461,'BLCE JUL-26'!$A$10:$F$1048576,6,0),0)</f>
        <v>-563554252.73000002</v>
      </c>
      <c r="F461" s="52"/>
      <c r="G461" s="71"/>
      <c r="H461" s="52"/>
      <c r="I461" s="52"/>
      <c r="J461" s="52"/>
      <c r="K461" s="74"/>
      <c r="L461" s="38"/>
      <c r="M461" s="148"/>
      <c r="N461" s="38"/>
      <c r="O461" s="38"/>
    </row>
    <row r="462" spans="1:15" ht="15.75" customHeight="1" x14ac:dyDescent="0.25">
      <c r="A462" s="392"/>
      <c r="B462" s="382"/>
      <c r="C462" s="38"/>
      <c r="D462" s="52"/>
      <c r="E462" s="71"/>
      <c r="F462" s="52"/>
      <c r="G462" s="71"/>
      <c r="H462" s="52"/>
      <c r="I462" s="52"/>
      <c r="J462" s="52"/>
      <c r="K462" s="74"/>
      <c r="L462" s="38"/>
      <c r="M462" s="148"/>
      <c r="N462" s="38"/>
      <c r="O462" s="38"/>
    </row>
    <row r="463" spans="1:15" s="93" customFormat="1" ht="19.5" thickBot="1" x14ac:dyDescent="0.35">
      <c r="A463" s="403"/>
      <c r="B463" s="388"/>
      <c r="C463" s="86" t="s">
        <v>378</v>
      </c>
      <c r="D463" s="87"/>
      <c r="E463" s="87"/>
      <c r="F463" s="87"/>
      <c r="G463" s="87"/>
      <c r="H463" s="87"/>
      <c r="J463" s="90"/>
      <c r="K463" s="104">
        <f>+I435+I442+I453</f>
        <v>0</v>
      </c>
      <c r="L463" s="91"/>
      <c r="M463" s="152"/>
      <c r="N463" s="91"/>
      <c r="O463" s="92"/>
    </row>
    <row r="464" spans="1:15" ht="16.5" thickTop="1" x14ac:dyDescent="0.25">
      <c r="A464" s="392"/>
      <c r="B464" s="132"/>
      <c r="C464" s="38"/>
      <c r="D464" s="52"/>
      <c r="E464" s="71"/>
      <c r="F464" s="52"/>
      <c r="G464" s="71"/>
      <c r="H464" s="52"/>
      <c r="I464" s="52"/>
      <c r="J464" s="55"/>
      <c r="K464" s="74"/>
      <c r="L464" s="38"/>
      <c r="M464" s="148"/>
      <c r="N464" s="38"/>
      <c r="O464" s="38"/>
    </row>
    <row r="465" spans="1:15" s="93" customFormat="1" ht="18.75" x14ac:dyDescent="0.3">
      <c r="A465" s="403">
        <v>9</v>
      </c>
      <c r="B465" s="384"/>
      <c r="C465" s="86" t="s">
        <v>379</v>
      </c>
      <c r="D465" s="92"/>
      <c r="E465" s="94"/>
      <c r="F465" s="92"/>
      <c r="G465" s="94"/>
      <c r="H465" s="92"/>
      <c r="I465" s="92"/>
      <c r="J465" s="92"/>
      <c r="K465" s="352"/>
      <c r="L465" s="95"/>
      <c r="M465" s="149"/>
      <c r="N465" s="95"/>
      <c r="O465" s="92"/>
    </row>
    <row r="466" spans="1:15" ht="15.75" customHeight="1" x14ac:dyDescent="0.25">
      <c r="A466" s="392"/>
      <c r="B466" s="382"/>
      <c r="C466" s="38"/>
      <c r="D466" s="53"/>
      <c r="E466" s="79"/>
      <c r="F466" s="53"/>
      <c r="G466" s="79"/>
      <c r="H466" s="53"/>
      <c r="I466" s="53"/>
      <c r="J466" s="53"/>
      <c r="K466" s="74"/>
      <c r="L466" s="37"/>
      <c r="M466" s="148"/>
      <c r="N466" s="37"/>
      <c r="O466" s="38"/>
    </row>
    <row r="467" spans="1:15" ht="15.75" customHeight="1" thickBot="1" x14ac:dyDescent="0.3">
      <c r="A467" s="392"/>
      <c r="B467" s="132">
        <v>91</v>
      </c>
      <c r="C467" s="42" t="s">
        <v>380</v>
      </c>
      <c r="D467" s="43"/>
      <c r="E467" s="79"/>
      <c r="F467" s="44"/>
      <c r="G467" s="70"/>
      <c r="H467" s="44"/>
      <c r="I467" s="85">
        <f>+G469</f>
        <v>0</v>
      </c>
      <c r="J467" s="44"/>
      <c r="K467" s="74"/>
      <c r="L467" s="37"/>
      <c r="M467" s="148"/>
      <c r="N467" s="37"/>
      <c r="O467" s="38"/>
    </row>
    <row r="468" spans="1:15" ht="15.75" customHeight="1" thickTop="1" x14ac:dyDescent="0.25">
      <c r="A468" s="392"/>
      <c r="B468" s="132"/>
      <c r="C468" s="42"/>
      <c r="D468" s="53"/>
      <c r="E468" s="79"/>
      <c r="F468" s="52"/>
      <c r="G468" s="71"/>
      <c r="H468" s="52"/>
      <c r="I468" s="53"/>
      <c r="J468" s="52"/>
      <c r="K468" s="74"/>
      <c r="L468" s="38"/>
      <c r="M468" s="148"/>
      <c r="N468" s="38"/>
      <c r="O468" s="38"/>
    </row>
    <row r="469" spans="1:15" ht="15.75" customHeight="1" x14ac:dyDescent="0.25">
      <c r="A469" s="392"/>
      <c r="B469" s="132">
        <v>9120</v>
      </c>
      <c r="C469" s="42" t="s">
        <v>372</v>
      </c>
      <c r="D469" s="52"/>
      <c r="E469" s="71"/>
      <c r="F469" s="53"/>
      <c r="G469" s="79">
        <f>+E470</f>
        <v>0</v>
      </c>
      <c r="H469" s="53"/>
      <c r="I469" s="53"/>
      <c r="J469" s="53"/>
      <c r="K469" s="74"/>
      <c r="L469" s="37"/>
      <c r="M469" s="148"/>
      <c r="N469" s="37"/>
      <c r="O469" s="38"/>
    </row>
    <row r="470" spans="1:15" ht="15.75" customHeight="1" x14ac:dyDescent="0.25">
      <c r="A470" s="392"/>
      <c r="B470" s="117">
        <v>912004001</v>
      </c>
      <c r="C470" s="38" t="s">
        <v>381</v>
      </c>
      <c r="D470" s="52"/>
      <c r="E470" s="73">
        <f>IFERROR(VLOOKUP(B470,'BLCE JUL-26'!$A$10:$F$1048576,6,0),0)</f>
        <v>0</v>
      </c>
      <c r="F470" s="52"/>
      <c r="G470" s="71"/>
      <c r="H470" s="52"/>
      <c r="I470" s="52"/>
      <c r="J470" s="52"/>
      <c r="K470" s="74"/>
      <c r="L470" s="38"/>
      <c r="M470" s="148"/>
      <c r="N470" s="38"/>
      <c r="O470" s="38"/>
    </row>
    <row r="471" spans="1:15" ht="15.75" customHeight="1" x14ac:dyDescent="0.25">
      <c r="A471" s="392"/>
      <c r="B471" s="130"/>
      <c r="C471" s="38"/>
      <c r="D471" s="52"/>
      <c r="E471" s="73"/>
      <c r="F471" s="52"/>
      <c r="G471" s="71"/>
      <c r="H471" s="52"/>
      <c r="I471" s="52"/>
      <c r="J471" s="52"/>
      <c r="K471" s="74"/>
      <c r="L471" s="38"/>
      <c r="M471" s="148"/>
      <c r="N471" s="38"/>
      <c r="O471" s="38"/>
    </row>
    <row r="472" spans="1:15" ht="15.75" customHeight="1" x14ac:dyDescent="0.25">
      <c r="A472" s="392"/>
      <c r="B472" s="132"/>
      <c r="C472" s="38"/>
      <c r="D472" s="52"/>
      <c r="E472" s="71"/>
      <c r="F472" s="52"/>
      <c r="G472" s="71"/>
      <c r="H472" s="52"/>
      <c r="I472" s="52"/>
      <c r="J472" s="52"/>
      <c r="K472" s="74"/>
      <c r="L472" s="38"/>
      <c r="M472" s="148"/>
      <c r="N472" s="38"/>
      <c r="O472" s="38"/>
    </row>
    <row r="473" spans="1:15" ht="15.75" customHeight="1" thickBot="1" x14ac:dyDescent="0.3">
      <c r="A473" s="392"/>
      <c r="B473" s="132">
        <v>99</v>
      </c>
      <c r="C473" s="42" t="s">
        <v>382</v>
      </c>
      <c r="D473" s="43"/>
      <c r="E473" s="79"/>
      <c r="F473" s="44"/>
      <c r="G473" s="70"/>
      <c r="H473" s="44"/>
      <c r="I473" s="85">
        <f>+G475</f>
        <v>0</v>
      </c>
      <c r="J473" s="44"/>
      <c r="K473" s="74"/>
      <c r="L473" s="37"/>
      <c r="M473" s="148"/>
      <c r="N473" s="37"/>
      <c r="O473" s="38"/>
    </row>
    <row r="474" spans="1:15" ht="15.75" customHeight="1" thickTop="1" x14ac:dyDescent="0.25">
      <c r="A474" s="392"/>
      <c r="B474" s="382"/>
      <c r="C474" s="42"/>
      <c r="D474" s="53"/>
      <c r="E474" s="79"/>
      <c r="F474" s="52"/>
      <c r="G474" s="71"/>
      <c r="H474" s="52"/>
      <c r="I474" s="53"/>
      <c r="J474" s="52"/>
      <c r="K474" s="74"/>
      <c r="L474" s="38"/>
      <c r="M474" s="148"/>
      <c r="N474" s="38"/>
      <c r="O474" s="38"/>
    </row>
    <row r="475" spans="1:15" ht="15.75" customHeight="1" x14ac:dyDescent="0.25">
      <c r="A475" s="392"/>
      <c r="B475" s="132">
        <v>9905</v>
      </c>
      <c r="C475" s="42" t="s">
        <v>107</v>
      </c>
      <c r="D475" s="52"/>
      <c r="E475" s="71"/>
      <c r="F475" s="53"/>
      <c r="G475" s="79">
        <f>+E476</f>
        <v>0</v>
      </c>
      <c r="H475" s="53"/>
      <c r="I475" s="53" t="s">
        <v>383</v>
      </c>
      <c r="J475" s="53"/>
      <c r="K475" s="74"/>
      <c r="L475" s="37"/>
      <c r="M475" s="148"/>
      <c r="N475" s="37"/>
      <c r="O475" s="38"/>
    </row>
    <row r="476" spans="1:15" ht="15.75" customHeight="1" x14ac:dyDescent="0.25">
      <c r="A476" s="392"/>
      <c r="B476" s="117">
        <v>990505001</v>
      </c>
      <c r="C476" s="38" t="s">
        <v>372</v>
      </c>
      <c r="D476" s="52"/>
      <c r="E476" s="73">
        <f>IFERROR(VLOOKUP(B476,'BLCE JUL-26'!$A$10:$F$1048576,6,0),0)</f>
        <v>0</v>
      </c>
      <c r="F476" s="52"/>
      <c r="H476" s="52"/>
      <c r="I476" s="52"/>
      <c r="J476" s="52"/>
      <c r="K476" s="74"/>
      <c r="L476" s="38"/>
      <c r="M476" s="148"/>
      <c r="N476" s="38"/>
      <c r="O476" s="38"/>
    </row>
    <row r="477" spans="1:15" ht="15.75" customHeight="1" x14ac:dyDescent="0.25">
      <c r="A477" s="392"/>
      <c r="B477" s="130"/>
      <c r="C477" s="38"/>
      <c r="D477" s="52"/>
      <c r="E477" s="73"/>
      <c r="F477" s="52"/>
      <c r="H477" s="52"/>
      <c r="I477" s="52"/>
      <c r="J477" s="52"/>
      <c r="K477" s="74"/>
      <c r="L477" s="38"/>
      <c r="M477" s="148"/>
      <c r="N477" s="38"/>
      <c r="O477" s="38"/>
    </row>
    <row r="478" spans="1:15" ht="15.75" customHeight="1" x14ac:dyDescent="0.25">
      <c r="A478" s="392"/>
      <c r="B478" s="385"/>
      <c r="C478" s="38"/>
      <c r="D478" s="52"/>
      <c r="E478" s="71"/>
      <c r="F478" s="52"/>
      <c r="G478" s="71"/>
      <c r="H478" s="52"/>
      <c r="I478" s="52"/>
      <c r="J478" s="52"/>
      <c r="K478" s="74"/>
      <c r="L478" s="38"/>
      <c r="M478" s="148"/>
      <c r="N478" s="38"/>
      <c r="O478" s="38"/>
    </row>
    <row r="479" spans="1:15" s="93" customFormat="1" ht="19.5" thickBot="1" x14ac:dyDescent="0.35">
      <c r="A479" s="403"/>
      <c r="B479" s="388"/>
      <c r="C479" s="86" t="s">
        <v>384</v>
      </c>
      <c r="D479" s="87"/>
      <c r="E479" s="87"/>
      <c r="F479" s="87"/>
      <c r="G479" s="87"/>
      <c r="H479" s="87"/>
      <c r="J479" s="90"/>
      <c r="K479" s="104">
        <f>+I467+I473</f>
        <v>0</v>
      </c>
      <c r="L479" s="91"/>
      <c r="M479" s="152"/>
      <c r="N479" s="91"/>
      <c r="O479" s="92"/>
    </row>
    <row r="480" spans="1:15" ht="15.75" customHeight="1" thickTop="1" x14ac:dyDescent="0.25">
      <c r="A480" s="404"/>
      <c r="B480" s="385"/>
      <c r="C480" s="38"/>
      <c r="D480" s="56"/>
      <c r="E480" s="82"/>
      <c r="F480" s="56"/>
      <c r="G480" s="82"/>
      <c r="H480" s="56"/>
      <c r="I480" s="56"/>
      <c r="J480" s="56"/>
      <c r="K480" s="74"/>
      <c r="L480" s="38"/>
      <c r="M480" s="148"/>
      <c r="N480" s="38"/>
      <c r="O480" s="38"/>
    </row>
    <row r="481" spans="1:15" ht="15.75" customHeight="1" x14ac:dyDescent="0.25">
      <c r="A481" s="404"/>
      <c r="B481" s="385"/>
      <c r="C481" s="38"/>
      <c r="D481" s="56"/>
      <c r="E481" s="82"/>
      <c r="F481" s="56"/>
      <c r="G481" s="82"/>
      <c r="H481" s="56"/>
      <c r="I481" s="56"/>
      <c r="J481" s="56"/>
      <c r="K481" s="74"/>
      <c r="L481" s="38"/>
      <c r="M481" s="148"/>
      <c r="N481" s="38"/>
      <c r="O481" s="38"/>
    </row>
    <row r="482" spans="1:15" ht="15.75" customHeight="1" x14ac:dyDescent="0.25">
      <c r="A482" s="404"/>
      <c r="B482" s="385"/>
      <c r="C482" s="38"/>
      <c r="D482" s="56"/>
      <c r="E482" s="82"/>
      <c r="F482" s="56"/>
      <c r="G482" s="82"/>
      <c r="H482" s="56"/>
      <c r="I482" s="56"/>
      <c r="J482" s="56"/>
      <c r="K482" s="74"/>
      <c r="L482" s="38"/>
      <c r="M482" s="148"/>
      <c r="N482" s="38"/>
      <c r="O482" s="38"/>
    </row>
    <row r="483" spans="1:15" ht="15.75" customHeight="1" x14ac:dyDescent="0.25">
      <c r="A483" s="404"/>
      <c r="B483" s="385"/>
      <c r="C483" s="38"/>
      <c r="D483" s="56"/>
      <c r="E483" s="82"/>
      <c r="F483" s="56"/>
      <c r="G483" s="82"/>
      <c r="H483" s="56"/>
      <c r="I483" s="56"/>
      <c r="J483" s="56"/>
      <c r="K483" s="74"/>
      <c r="L483" s="38"/>
      <c r="M483" s="148"/>
      <c r="N483" s="38"/>
      <c r="O483" s="38"/>
    </row>
    <row r="484" spans="1:15" ht="15.75" customHeight="1" x14ac:dyDescent="0.25">
      <c r="A484" s="404"/>
      <c r="B484" s="385"/>
      <c r="C484" s="38"/>
      <c r="D484" s="58"/>
      <c r="E484" s="75"/>
      <c r="F484" s="38"/>
      <c r="G484" s="82"/>
      <c r="H484" s="56"/>
      <c r="I484" s="59"/>
      <c r="J484" s="42"/>
      <c r="K484" s="74"/>
      <c r="L484" s="38"/>
      <c r="M484" s="148"/>
      <c r="N484" s="38"/>
      <c r="O484" s="38"/>
    </row>
    <row r="485" spans="1:15" ht="15.75" customHeight="1" x14ac:dyDescent="0.25">
      <c r="A485" s="404"/>
      <c r="B485" s="385"/>
      <c r="C485" s="57"/>
      <c r="D485" s="57"/>
      <c r="E485" s="75"/>
      <c r="F485" s="38"/>
      <c r="G485" s="83"/>
      <c r="H485" s="60"/>
      <c r="I485" s="59"/>
      <c r="J485" s="59"/>
      <c r="K485" s="74"/>
      <c r="L485" s="38"/>
      <c r="M485" s="148"/>
      <c r="N485" s="38"/>
      <c r="O485" s="38"/>
    </row>
    <row r="486" spans="1:15" ht="15.75" customHeight="1" x14ac:dyDescent="0.25">
      <c r="A486" s="472" t="str">
        <f>+'ANEXO 1'!A66:C66</f>
        <v>EDNA VIVIANA VEGA ORTÍZ</v>
      </c>
      <c r="B486" s="472"/>
      <c r="C486" s="472"/>
      <c r="D486" s="472"/>
      <c r="E486" s="473" t="str">
        <f>+'ANEXO 1'!D66</f>
        <v>Cont. Púb. YAIR CONSUELO CALDERÓN SILVA</v>
      </c>
      <c r="F486" s="473"/>
      <c r="G486" s="473"/>
      <c r="H486" s="473"/>
      <c r="I486" s="473"/>
      <c r="J486" s="473"/>
      <c r="K486" s="473"/>
      <c r="L486" s="38"/>
      <c r="M486" s="148"/>
      <c r="N486" s="38"/>
      <c r="O486" s="38"/>
    </row>
    <row r="487" spans="1:15" ht="15.75" customHeight="1" x14ac:dyDescent="0.25">
      <c r="A487" s="471" t="str">
        <f>+'ANEXO 1'!A67:C67</f>
        <v>Cèdula de ciudadanìa No. 1.019.023.923</v>
      </c>
      <c r="B487" s="471"/>
      <c r="C487" s="471"/>
      <c r="D487" s="471"/>
      <c r="E487" s="470" t="str">
        <f>+'ANEXO 1'!D67</f>
        <v>Cèdula de ciudadanìa No. 52.713.929</v>
      </c>
      <c r="F487" s="470"/>
      <c r="G487" s="470"/>
      <c r="H487" s="470"/>
      <c r="I487" s="470"/>
      <c r="J487" s="470"/>
      <c r="K487" s="470"/>
      <c r="L487" s="38"/>
      <c r="M487" s="148"/>
      <c r="N487" s="38"/>
      <c r="O487" s="38"/>
    </row>
    <row r="488" spans="1:15" ht="15.75" customHeight="1" x14ac:dyDescent="0.25">
      <c r="A488" s="471" t="str">
        <f>+'ANEXO 1'!A68:C68</f>
        <v xml:space="preserve">Coordinadora Administrativa y Financiera </v>
      </c>
      <c r="B488" s="471"/>
      <c r="C488" s="471"/>
      <c r="D488" s="471"/>
      <c r="E488" s="470" t="str">
        <f>+'ANEXO 1'!D68</f>
        <v>TP 199275-T</v>
      </c>
      <c r="F488" s="470"/>
      <c r="G488" s="470"/>
      <c r="H488" s="470"/>
      <c r="I488" s="470"/>
      <c r="J488" s="470"/>
      <c r="K488" s="470"/>
      <c r="L488" s="38"/>
      <c r="M488" s="148"/>
      <c r="N488" s="38"/>
      <c r="O488" s="38"/>
    </row>
    <row r="489" spans="1:15" ht="15.75" customHeight="1" x14ac:dyDescent="0.25">
      <c r="A489" s="409"/>
      <c r="B489" s="390"/>
      <c r="C489" s="106"/>
      <c r="D489" s="106"/>
      <c r="E489" s="470" t="str">
        <f>+'ANEXO 1'!D69</f>
        <v>Los saldos fueron tomados de SIIF Nación</v>
      </c>
      <c r="F489" s="470"/>
      <c r="G489" s="470"/>
      <c r="H489" s="470"/>
      <c r="I489" s="470"/>
      <c r="J489" s="470"/>
      <c r="K489" s="470"/>
      <c r="L489" s="38"/>
      <c r="M489" s="148"/>
      <c r="N489" s="38"/>
      <c r="O489" s="38"/>
    </row>
    <row r="490" spans="1:15" ht="15.75" customHeight="1" x14ac:dyDescent="0.25">
      <c r="A490" s="409"/>
      <c r="B490" s="390"/>
      <c r="C490" s="106"/>
      <c r="D490" s="106"/>
      <c r="E490" s="108"/>
      <c r="F490" s="107"/>
      <c r="G490" s="107"/>
      <c r="H490" s="107"/>
      <c r="I490" s="107"/>
      <c r="J490" s="107"/>
      <c r="K490" s="107"/>
      <c r="L490" s="38"/>
      <c r="M490" s="148"/>
      <c r="N490" s="38"/>
      <c r="O490" s="38"/>
    </row>
    <row r="491" spans="1:15" ht="15.75" customHeight="1" x14ac:dyDescent="0.25">
      <c r="A491" s="409"/>
      <c r="B491" s="390"/>
      <c r="C491" s="106"/>
      <c r="D491" s="106"/>
      <c r="E491" s="108"/>
      <c r="F491" s="107"/>
      <c r="G491" s="107"/>
      <c r="H491" s="107"/>
      <c r="I491" s="107"/>
      <c r="J491" s="107"/>
      <c r="K491" s="107"/>
      <c r="L491" s="38"/>
      <c r="M491" s="148"/>
      <c r="N491" s="38"/>
      <c r="O491" s="38"/>
    </row>
    <row r="492" spans="1:15" ht="15.75" customHeight="1" x14ac:dyDescent="0.25">
      <c r="A492" s="409"/>
      <c r="B492" s="390"/>
      <c r="C492" s="106"/>
      <c r="D492" s="106"/>
      <c r="E492" s="108"/>
      <c r="F492" s="107"/>
      <c r="G492" s="107"/>
      <c r="H492" s="107"/>
      <c r="I492" s="107"/>
      <c r="J492" s="107"/>
      <c r="K492" s="107"/>
      <c r="L492" s="38"/>
      <c r="M492" s="148"/>
      <c r="N492" s="38"/>
      <c r="O492" s="38"/>
    </row>
    <row r="493" spans="1:15" ht="15.75" customHeight="1" x14ac:dyDescent="0.25">
      <c r="A493" s="409"/>
      <c r="B493" s="390"/>
      <c r="C493" s="106"/>
      <c r="D493" s="106"/>
      <c r="E493" s="108"/>
      <c r="F493" s="107"/>
      <c r="G493" s="107"/>
      <c r="H493" s="107"/>
      <c r="I493" s="107"/>
      <c r="J493" s="107"/>
      <c r="K493" s="107"/>
      <c r="L493" s="38"/>
      <c r="M493" s="148"/>
      <c r="N493" s="38"/>
      <c r="O493" s="38"/>
    </row>
    <row r="494" spans="1:15" ht="15.75" customHeight="1" x14ac:dyDescent="0.25">
      <c r="A494" s="409"/>
      <c r="B494" s="390"/>
      <c r="C494" s="106"/>
      <c r="D494" s="106"/>
      <c r="E494" s="108"/>
      <c r="F494" s="107"/>
      <c r="G494" s="107"/>
      <c r="H494" s="107"/>
      <c r="I494" s="107"/>
      <c r="J494" s="107"/>
      <c r="K494" s="107"/>
      <c r="L494" s="38"/>
      <c r="M494" s="148"/>
      <c r="N494" s="38"/>
      <c r="O494" s="38"/>
    </row>
    <row r="495" spans="1:15" ht="15.75" customHeight="1" x14ac:dyDescent="0.25">
      <c r="A495" s="472" t="str">
        <f>+'ANEXO 1'!A74:H74</f>
        <v xml:space="preserve">ANDREA CAROLINA CHACÓN CASTILLO </v>
      </c>
      <c r="B495" s="472"/>
      <c r="C495" s="472"/>
      <c r="D495" s="472"/>
      <c r="E495" s="472"/>
      <c r="F495" s="472"/>
      <c r="G495" s="472"/>
      <c r="H495" s="472"/>
      <c r="I495" s="472"/>
      <c r="J495" s="472"/>
      <c r="K495" s="472"/>
      <c r="L495" s="38"/>
      <c r="M495" s="148"/>
      <c r="N495" s="38"/>
      <c r="O495" s="38"/>
    </row>
    <row r="496" spans="1:15" ht="15.75" customHeight="1" x14ac:dyDescent="0.25">
      <c r="A496" s="471" t="str">
        <f>+'ANEXO 1'!A75:H75</f>
        <v>Cèdula de ciudadanìa No. 1.100.959.001</v>
      </c>
      <c r="B496" s="471"/>
      <c r="C496" s="471"/>
      <c r="D496" s="471"/>
      <c r="E496" s="471"/>
      <c r="F496" s="471"/>
      <c r="G496" s="471"/>
      <c r="H496" s="471"/>
      <c r="I496" s="471"/>
      <c r="J496" s="471"/>
      <c r="K496" s="471"/>
      <c r="L496" s="38"/>
      <c r="M496" s="148"/>
      <c r="N496" s="38"/>
      <c r="O496" s="38"/>
    </row>
    <row r="497" spans="1:15" ht="15.75" customHeight="1" x14ac:dyDescent="0.25">
      <c r="A497" s="471" t="str">
        <f>+'ANEXO 1'!A76:H76</f>
        <v>Directora General</v>
      </c>
      <c r="B497" s="471"/>
      <c r="C497" s="471"/>
      <c r="D497" s="471"/>
      <c r="E497" s="471"/>
      <c r="F497" s="471"/>
      <c r="G497" s="471"/>
      <c r="H497" s="471"/>
      <c r="I497" s="471"/>
      <c r="J497" s="471"/>
      <c r="K497" s="471"/>
      <c r="L497" s="38"/>
      <c r="M497" s="148"/>
      <c r="N497" s="38"/>
      <c r="O497" s="38"/>
    </row>
    <row r="498" spans="1:15" ht="15.75" customHeight="1" x14ac:dyDescent="0.25">
      <c r="A498" s="409"/>
      <c r="B498" s="390"/>
      <c r="C498" s="106"/>
      <c r="D498" s="106"/>
      <c r="E498" s="106"/>
      <c r="F498" s="106"/>
      <c r="G498" s="106"/>
      <c r="H498" s="106"/>
      <c r="I498" s="106"/>
      <c r="J498" s="106"/>
      <c r="K498" s="106"/>
      <c r="L498" s="38"/>
      <c r="M498" s="148"/>
      <c r="N498" s="38"/>
      <c r="O498" s="38"/>
    </row>
    <row r="499" spans="1:15" ht="15.75" customHeight="1" x14ac:dyDescent="0.25">
      <c r="A499" s="409"/>
      <c r="B499" s="390"/>
      <c r="C499" s="106"/>
      <c r="D499" s="106"/>
      <c r="E499" s="106"/>
      <c r="F499" s="106"/>
      <c r="G499" s="106"/>
      <c r="H499" s="106"/>
      <c r="I499" s="106"/>
      <c r="J499" s="106"/>
      <c r="K499" s="106"/>
      <c r="L499" s="38"/>
      <c r="M499" s="148"/>
      <c r="N499" s="38"/>
      <c r="O499" s="38"/>
    </row>
    <row r="500" spans="1:15" ht="15.75" customHeight="1" x14ac:dyDescent="0.25">
      <c r="A500" s="409"/>
      <c r="B500" s="390"/>
      <c r="C500" s="106"/>
      <c r="D500" s="106"/>
      <c r="E500" s="106"/>
      <c r="F500" s="106"/>
      <c r="G500" s="106"/>
      <c r="H500" s="106"/>
      <c r="I500" s="106"/>
      <c r="J500" s="106"/>
      <c r="K500" s="106"/>
      <c r="L500" s="38"/>
      <c r="M500" s="148"/>
      <c r="N500" s="38"/>
      <c r="O500" s="38"/>
    </row>
    <row r="501" spans="1:15" ht="105.75" customHeight="1" x14ac:dyDescent="0.25">
      <c r="A501" s="474" t="s">
        <v>385</v>
      </c>
      <c r="B501" s="471"/>
      <c r="C501" s="471"/>
      <c r="D501" s="471"/>
      <c r="E501" s="471"/>
      <c r="F501" s="471"/>
      <c r="G501" s="471"/>
      <c r="H501" s="471"/>
      <c r="I501" s="471"/>
      <c r="J501" s="471"/>
      <c r="K501" s="471"/>
      <c r="L501" s="38"/>
      <c r="M501" s="148"/>
      <c r="N501" s="38"/>
      <c r="O501" s="38"/>
    </row>
    <row r="502" spans="1:15" ht="15.75" customHeight="1" x14ac:dyDescent="0.25">
      <c r="A502" s="409"/>
      <c r="B502" s="390"/>
      <c r="C502" s="106"/>
      <c r="D502" s="106"/>
      <c r="E502" s="108"/>
      <c r="F502" s="107"/>
      <c r="G502" s="107"/>
      <c r="H502" s="107"/>
      <c r="I502" s="107"/>
      <c r="J502" s="107"/>
      <c r="K502" s="107"/>
      <c r="L502" s="38"/>
      <c r="M502" s="148"/>
      <c r="N502" s="38"/>
      <c r="O502" s="38"/>
    </row>
    <row r="503" spans="1:15" ht="15.75" customHeight="1" x14ac:dyDescent="0.25">
      <c r="A503" s="409"/>
      <c r="B503" s="390"/>
      <c r="C503" s="106"/>
      <c r="D503" s="106"/>
      <c r="E503" s="108"/>
      <c r="F503" s="107"/>
      <c r="G503" s="107"/>
      <c r="H503" s="107"/>
      <c r="I503" s="107"/>
      <c r="J503" s="107"/>
      <c r="K503" s="107"/>
      <c r="L503" s="38"/>
      <c r="M503" s="148"/>
      <c r="N503" s="38"/>
      <c r="O503" s="38"/>
    </row>
    <row r="504" spans="1:15" ht="15.75" customHeight="1" x14ac:dyDescent="0.25">
      <c r="A504" s="409"/>
      <c r="B504" s="390"/>
      <c r="C504" s="106"/>
      <c r="D504" s="106"/>
      <c r="E504" s="108"/>
      <c r="F504" s="107"/>
      <c r="G504" s="107"/>
      <c r="H504" s="107"/>
      <c r="I504" s="107"/>
      <c r="J504" s="107"/>
      <c r="K504" s="107"/>
      <c r="L504" s="38"/>
      <c r="M504" s="148"/>
      <c r="N504" s="38"/>
      <c r="O504" s="38"/>
    </row>
    <row r="505" spans="1:15" ht="15.75" customHeight="1" x14ac:dyDescent="0.25">
      <c r="A505" s="409"/>
      <c r="B505" s="390"/>
      <c r="C505" s="106"/>
      <c r="D505" s="106"/>
      <c r="E505" s="108"/>
      <c r="F505" s="107"/>
      <c r="G505" s="107"/>
      <c r="H505" s="107"/>
      <c r="I505" s="107"/>
      <c r="J505" s="107"/>
      <c r="K505" s="107"/>
      <c r="L505" s="38"/>
      <c r="M505" s="148"/>
      <c r="N505" s="38"/>
      <c r="O505" s="38"/>
    </row>
    <row r="506" spans="1:15" ht="15.75" customHeight="1" x14ac:dyDescent="0.25">
      <c r="A506" s="409"/>
      <c r="B506" s="390"/>
      <c r="C506" s="106"/>
      <c r="D506" s="106"/>
      <c r="E506" s="108"/>
      <c r="F506" s="107"/>
      <c r="G506" s="107"/>
      <c r="H506" s="107"/>
      <c r="I506" s="107"/>
      <c r="J506" s="107"/>
      <c r="K506" s="107"/>
      <c r="L506" s="38"/>
      <c r="M506" s="148"/>
      <c r="N506" s="38"/>
      <c r="O506" s="38"/>
    </row>
    <row r="507" spans="1:15" ht="15.75" customHeight="1" x14ac:dyDescent="0.25">
      <c r="A507" s="409"/>
      <c r="B507" s="390"/>
      <c r="C507" s="106"/>
      <c r="D507" s="106"/>
      <c r="E507" s="108"/>
      <c r="F507" s="107"/>
      <c r="G507" s="107"/>
      <c r="H507" s="107"/>
      <c r="I507" s="107"/>
      <c r="J507" s="107"/>
      <c r="K507" s="107"/>
      <c r="L507" s="38"/>
      <c r="M507" s="148"/>
      <c r="N507" s="38"/>
      <c r="O507" s="38"/>
    </row>
    <row r="508" spans="1:15" ht="15.75" customHeight="1" x14ac:dyDescent="0.25">
      <c r="A508" s="409"/>
      <c r="B508" s="390"/>
      <c r="C508" s="106"/>
      <c r="D508" s="106"/>
      <c r="E508" s="108"/>
      <c r="F508" s="107"/>
      <c r="G508" s="107"/>
      <c r="H508" s="107"/>
      <c r="I508" s="107"/>
      <c r="J508" s="107"/>
      <c r="K508" s="107"/>
      <c r="L508" s="38"/>
      <c r="M508" s="148"/>
      <c r="N508" s="38"/>
      <c r="O508" s="38"/>
    </row>
    <row r="509" spans="1:15" ht="15.75" customHeight="1" x14ac:dyDescent="0.25">
      <c r="A509" s="409"/>
      <c r="B509" s="390"/>
      <c r="C509" s="106"/>
      <c r="D509" s="106"/>
      <c r="E509" s="108"/>
      <c r="F509" s="107"/>
      <c r="G509" s="107"/>
      <c r="H509" s="107"/>
      <c r="I509" s="107"/>
      <c r="J509" s="107"/>
      <c r="K509" s="107"/>
      <c r="L509" s="38"/>
      <c r="M509" s="148"/>
      <c r="N509" s="38"/>
      <c r="O509" s="38"/>
    </row>
    <row r="510" spans="1:15" ht="15.75" customHeight="1" x14ac:dyDescent="0.25">
      <c r="A510" s="409"/>
      <c r="B510" s="390"/>
      <c r="C510" s="106"/>
      <c r="D510" s="106"/>
      <c r="E510" s="108"/>
      <c r="F510" s="107"/>
      <c r="G510" s="107"/>
      <c r="H510" s="107"/>
      <c r="I510" s="107"/>
      <c r="J510" s="107"/>
      <c r="K510" s="107"/>
      <c r="L510" s="38"/>
      <c r="M510" s="148"/>
      <c r="N510" s="38"/>
      <c r="O510" s="38"/>
    </row>
    <row r="511" spans="1:15" ht="15.75" customHeight="1" x14ac:dyDescent="0.25">
      <c r="A511" s="409"/>
      <c r="B511" s="390"/>
      <c r="C511" s="106"/>
      <c r="D511" s="106"/>
      <c r="E511" s="108"/>
      <c r="F511" s="107"/>
      <c r="G511" s="107"/>
      <c r="H511" s="107"/>
      <c r="I511" s="107"/>
      <c r="J511" s="107"/>
      <c r="K511" s="107"/>
      <c r="L511" s="38"/>
      <c r="M511" s="148"/>
      <c r="N511" s="38"/>
      <c r="O511" s="38"/>
    </row>
    <row r="512" spans="1:15" ht="15.75" customHeight="1" x14ac:dyDescent="0.25">
      <c r="A512" s="409"/>
      <c r="B512" s="390"/>
      <c r="C512" s="106"/>
      <c r="D512" s="106"/>
      <c r="E512" s="108"/>
      <c r="F512" s="107"/>
      <c r="G512" s="107"/>
      <c r="H512" s="107"/>
      <c r="I512" s="107"/>
      <c r="J512" s="107"/>
      <c r="K512" s="107"/>
      <c r="L512" s="38"/>
      <c r="M512" s="148"/>
      <c r="N512" s="38"/>
      <c r="O512" s="38"/>
    </row>
    <row r="513" spans="1:15" ht="15.75" customHeight="1" x14ac:dyDescent="0.25">
      <c r="A513" s="409"/>
      <c r="B513" s="390"/>
      <c r="C513" s="106"/>
      <c r="D513" s="106"/>
      <c r="E513" s="108"/>
      <c r="F513" s="107"/>
      <c r="G513" s="107"/>
      <c r="H513" s="107"/>
      <c r="I513" s="107"/>
      <c r="J513" s="107"/>
      <c r="K513" s="107"/>
      <c r="L513" s="38"/>
      <c r="M513" s="148"/>
      <c r="N513" s="38"/>
      <c r="O513" s="38"/>
    </row>
    <row r="514" spans="1:15" ht="15.75" customHeight="1" x14ac:dyDescent="0.25">
      <c r="A514" s="409"/>
      <c r="B514" s="390"/>
      <c r="C514" s="106"/>
      <c r="D514" s="106"/>
      <c r="E514" s="108"/>
      <c r="F514" s="107"/>
      <c r="G514" s="107"/>
      <c r="H514" s="107"/>
      <c r="I514" s="107"/>
      <c r="J514" s="107"/>
      <c r="K514" s="107"/>
      <c r="L514" s="38"/>
      <c r="M514" s="148"/>
      <c r="N514" s="38"/>
      <c r="O514" s="38"/>
    </row>
    <row r="515" spans="1:15" ht="15.75" customHeight="1" x14ac:dyDescent="0.25">
      <c r="A515" s="409"/>
      <c r="B515" s="390"/>
      <c r="C515" s="106"/>
      <c r="D515" s="106"/>
      <c r="E515" s="108"/>
      <c r="F515" s="107"/>
      <c r="G515" s="107"/>
      <c r="H515" s="107"/>
      <c r="I515" s="107"/>
      <c r="J515" s="107"/>
      <c r="K515" s="107"/>
      <c r="L515" s="38"/>
      <c r="M515" s="148"/>
      <c r="N515" s="38"/>
      <c r="O515" s="38"/>
    </row>
    <row r="516" spans="1:15" ht="15.75" customHeight="1" x14ac:dyDescent="0.25">
      <c r="A516" s="409"/>
      <c r="B516" s="390"/>
      <c r="C516" s="106"/>
      <c r="D516" s="106"/>
      <c r="E516" s="108"/>
      <c r="F516" s="107"/>
      <c r="G516" s="107"/>
      <c r="H516" s="107"/>
      <c r="I516" s="107"/>
      <c r="J516" s="107"/>
      <c r="K516" s="107"/>
      <c r="L516" s="38"/>
      <c r="M516" s="148"/>
      <c r="N516" s="38"/>
      <c r="O516" s="38"/>
    </row>
    <row r="517" spans="1:15" ht="15.75" customHeight="1" x14ac:dyDescent="0.25">
      <c r="A517" s="409"/>
      <c r="B517" s="390"/>
      <c r="C517" s="106"/>
      <c r="D517" s="106"/>
      <c r="E517" s="108"/>
      <c r="F517" s="107"/>
      <c r="G517" s="107"/>
      <c r="H517" s="107"/>
      <c r="I517" s="107"/>
      <c r="J517" s="107"/>
      <c r="K517" s="107"/>
      <c r="L517" s="38"/>
      <c r="M517" s="148"/>
      <c r="N517" s="38"/>
      <c r="O517" s="38"/>
    </row>
    <row r="518" spans="1:15" ht="15.75" customHeight="1" x14ac:dyDescent="0.25">
      <c r="A518" s="409"/>
      <c r="B518" s="390"/>
      <c r="C518" s="106"/>
      <c r="D518" s="106"/>
      <c r="E518" s="108"/>
      <c r="F518" s="107"/>
      <c r="G518" s="107"/>
      <c r="H518" s="107"/>
      <c r="I518" s="107"/>
      <c r="J518" s="107"/>
      <c r="K518" s="107"/>
      <c r="L518" s="38"/>
      <c r="M518" s="148"/>
      <c r="N518" s="38"/>
      <c r="O518" s="38"/>
    </row>
    <row r="519" spans="1:15" ht="15.75" customHeight="1" x14ac:dyDescent="0.25">
      <c r="A519" s="409"/>
      <c r="B519" s="390"/>
      <c r="C519" s="106"/>
      <c r="D519" s="106"/>
      <c r="E519" s="108"/>
      <c r="F519" s="107"/>
      <c r="G519" s="107"/>
      <c r="H519" s="107"/>
      <c r="I519" s="107"/>
      <c r="J519" s="107"/>
      <c r="K519" s="107"/>
      <c r="L519" s="38"/>
      <c r="M519" s="148"/>
      <c r="N519" s="38"/>
      <c r="O519" s="38"/>
    </row>
    <row r="520" spans="1:15" ht="15.75" customHeight="1" x14ac:dyDescent="0.25">
      <c r="A520" s="409"/>
      <c r="B520" s="390"/>
      <c r="C520" s="106"/>
      <c r="D520" s="106"/>
      <c r="E520" s="108"/>
      <c r="F520" s="107"/>
      <c r="G520" s="107"/>
      <c r="H520" s="107"/>
      <c r="I520" s="107"/>
      <c r="J520" s="107"/>
      <c r="K520" s="107"/>
      <c r="L520" s="38"/>
      <c r="M520" s="148"/>
      <c r="N520" s="38"/>
      <c r="O520" s="38"/>
    </row>
    <row r="521" spans="1:15" ht="15.75" customHeight="1" x14ac:dyDescent="0.25">
      <c r="A521" s="409"/>
      <c r="B521" s="390"/>
      <c r="C521" s="106"/>
      <c r="D521" s="106"/>
      <c r="E521" s="108"/>
      <c r="F521" s="107"/>
      <c r="G521" s="107"/>
      <c r="H521" s="107"/>
      <c r="I521" s="107"/>
      <c r="J521" s="107"/>
      <c r="K521" s="107"/>
      <c r="L521" s="38"/>
      <c r="M521" s="148"/>
      <c r="N521" s="38"/>
      <c r="O521" s="38"/>
    </row>
    <row r="522" spans="1:15" ht="15.75" customHeight="1" x14ac:dyDescent="0.25">
      <c r="A522" s="409"/>
      <c r="B522" s="390"/>
      <c r="C522" s="106"/>
      <c r="D522" s="106"/>
      <c r="E522" s="108"/>
      <c r="F522" s="107"/>
      <c r="G522" s="107"/>
      <c r="H522" s="107"/>
      <c r="I522" s="107"/>
      <c r="J522" s="107"/>
      <c r="K522" s="107"/>
      <c r="L522" s="38"/>
      <c r="M522" s="148"/>
      <c r="N522" s="38"/>
      <c r="O522" s="38"/>
    </row>
    <row r="523" spans="1:15" ht="15.75" customHeight="1" x14ac:dyDescent="0.25">
      <c r="A523" s="409"/>
      <c r="B523" s="390"/>
      <c r="C523" s="106"/>
      <c r="D523" s="106"/>
      <c r="E523" s="108"/>
      <c r="F523" s="107"/>
      <c r="G523" s="107"/>
      <c r="H523" s="107"/>
      <c r="I523" s="107"/>
      <c r="J523" s="107"/>
      <c r="K523" s="107"/>
      <c r="L523" s="38"/>
      <c r="M523" s="148"/>
      <c r="N523" s="38"/>
      <c r="O523" s="38"/>
    </row>
    <row r="524" spans="1:15" ht="15.75" customHeight="1" x14ac:dyDescent="0.25">
      <c r="A524" s="407"/>
      <c r="B524" s="174"/>
      <c r="C524" s="38"/>
      <c r="D524" s="38"/>
      <c r="E524" s="470"/>
      <c r="F524" s="470"/>
      <c r="G524" s="470"/>
      <c r="H524" s="470"/>
      <c r="I524" s="470"/>
      <c r="J524" s="470"/>
      <c r="K524" s="470"/>
      <c r="L524" s="38"/>
      <c r="M524" s="148"/>
      <c r="N524" s="38"/>
      <c r="O524" s="38"/>
    </row>
    <row r="525" spans="1:15" ht="15.75" customHeight="1" x14ac:dyDescent="0.25">
      <c r="A525" s="407"/>
      <c r="B525" s="168"/>
      <c r="C525" s="38"/>
      <c r="D525" s="38"/>
      <c r="E525" s="75"/>
      <c r="F525" s="38"/>
      <c r="G525" s="75"/>
      <c r="H525" s="38"/>
      <c r="I525" s="38"/>
      <c r="J525" s="38"/>
      <c r="K525" s="74"/>
      <c r="L525" s="38"/>
      <c r="M525" s="148"/>
      <c r="N525" s="38"/>
      <c r="O525" s="38"/>
    </row>
  </sheetData>
  <sheetProtection algorithmName="SHA-512" hashValue="+Ox7K5Wm916T4v1H56Ut9GD8/hp8yuchQsqgwam3YBeqSfsNjpZsQBu7vGC434nqueCQ6VX3i5B1fEu+/xrw+A==" saltValue="UHa8UeRt4n9z2zO83QBEpA==" spinCount="100000" sheet="1" objects="1" scenarios="1"/>
  <mergeCells count="22">
    <mergeCell ref="A1:K1"/>
    <mergeCell ref="A2:K2"/>
    <mergeCell ref="A3:K3"/>
    <mergeCell ref="A4:K4"/>
    <mergeCell ref="E524:K524"/>
    <mergeCell ref="A488:D488"/>
    <mergeCell ref="A486:D486"/>
    <mergeCell ref="A487:D487"/>
    <mergeCell ref="E486:K486"/>
    <mergeCell ref="E487:K487"/>
    <mergeCell ref="E488:K488"/>
    <mergeCell ref="E489:K489"/>
    <mergeCell ref="A495:K495"/>
    <mergeCell ref="A496:K496"/>
    <mergeCell ref="A497:K497"/>
    <mergeCell ref="A501:K501"/>
    <mergeCell ref="C33:D33"/>
    <mergeCell ref="C34:D34"/>
    <mergeCell ref="C35:D35"/>
    <mergeCell ref="C36:D36"/>
    <mergeCell ref="A7:B7"/>
    <mergeCell ref="C32:D32"/>
  </mergeCells>
  <printOptions horizontalCentered="1"/>
  <pageMargins left="0.59055118110236227" right="0.59055118110236227" top="0.78740157480314965" bottom="0.78740157480314965" header="0" footer="0"/>
  <pageSetup scale="44" orientation="landscape" r:id="rId1"/>
  <rowBreaks count="4" manualBreakCount="4">
    <brk id="71" max="10" man="1"/>
    <brk id="136" max="10" man="1"/>
    <brk id="215" max="10" man="1"/>
    <brk id="288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C00000"/>
  </sheetPr>
  <dimension ref="A2:M490"/>
  <sheetViews>
    <sheetView showGridLines="0" workbookViewId="0">
      <selection activeCell="E29" sqref="E29"/>
    </sheetView>
  </sheetViews>
  <sheetFormatPr baseColWidth="10" defaultColWidth="11.42578125" defaultRowHeight="15" x14ac:dyDescent="0.25"/>
  <cols>
    <col min="1" max="1" width="25.28515625" bestFit="1" customWidth="1"/>
    <col min="2" max="2" width="45.7109375" bestFit="1" customWidth="1"/>
    <col min="3" max="3" width="17.28515625" style="300" bestFit="1" customWidth="1"/>
    <col min="4" max="4" width="19.42578125" style="300" bestFit="1" customWidth="1"/>
    <col min="5" max="5" width="20" style="300" bestFit="1" customWidth="1"/>
    <col min="6" max="6" width="17.28515625" style="300" bestFit="1" customWidth="1"/>
    <col min="9" max="9" width="16.85546875" bestFit="1" customWidth="1"/>
    <col min="10" max="10" width="16.7109375" customWidth="1"/>
    <col min="11" max="11" width="17.85546875" bestFit="1" customWidth="1"/>
    <col min="12" max="13" width="15.140625" bestFit="1" customWidth="1"/>
  </cols>
  <sheetData>
    <row r="2" spans="1:13" x14ac:dyDescent="0.25">
      <c r="A2" s="120" t="s">
        <v>386</v>
      </c>
      <c r="B2" s="120" t="s">
        <v>387</v>
      </c>
    </row>
    <row r="3" spans="1:13" x14ac:dyDescent="0.25">
      <c r="A3" s="121" t="s">
        <v>388</v>
      </c>
      <c r="B3" s="121" t="s">
        <v>389</v>
      </c>
    </row>
    <row r="4" spans="1:13" x14ac:dyDescent="0.25">
      <c r="A4" s="121" t="s">
        <v>390</v>
      </c>
      <c r="B4" s="121" t="s">
        <v>391</v>
      </c>
    </row>
    <row r="5" spans="1:13" x14ac:dyDescent="0.25">
      <c r="A5" s="121" t="s">
        <v>392</v>
      </c>
      <c r="B5" s="121" t="s">
        <v>1120</v>
      </c>
    </row>
    <row r="6" spans="1:13" x14ac:dyDescent="0.25">
      <c r="A6" s="121" t="s">
        <v>393</v>
      </c>
      <c r="B6" s="121" t="s">
        <v>1121</v>
      </c>
    </row>
    <row r="7" spans="1:13" x14ac:dyDescent="0.25">
      <c r="A7" s="121" t="s">
        <v>394</v>
      </c>
      <c r="B7" s="121" t="s">
        <v>1122</v>
      </c>
    </row>
    <row r="8" spans="1:13" x14ac:dyDescent="0.25">
      <c r="A8" s="121"/>
      <c r="B8" s="121"/>
    </row>
    <row r="9" spans="1:13" ht="30" x14ac:dyDescent="0.25">
      <c r="A9" s="120" t="s">
        <v>395</v>
      </c>
      <c r="B9" s="120" t="s">
        <v>390</v>
      </c>
      <c r="C9" s="364" t="s">
        <v>396</v>
      </c>
      <c r="D9" s="364" t="s">
        <v>397</v>
      </c>
      <c r="E9" s="364" t="s">
        <v>398</v>
      </c>
      <c r="F9" s="364" t="s">
        <v>399</v>
      </c>
    </row>
    <row r="10" spans="1:13" x14ac:dyDescent="0.25">
      <c r="A10" s="365">
        <v>1</v>
      </c>
      <c r="B10" s="121" t="s">
        <v>400</v>
      </c>
      <c r="C10" s="301">
        <v>10572383233.450001</v>
      </c>
      <c r="D10" s="301">
        <v>497641981.08999997</v>
      </c>
      <c r="E10" s="301">
        <v>321360254.22000003</v>
      </c>
      <c r="F10" s="301">
        <v>10748664960.32</v>
      </c>
      <c r="G10">
        <f>LEN(A10)</f>
        <v>1</v>
      </c>
      <c r="I10" s="63">
        <v>1</v>
      </c>
      <c r="J10" s="62" t="s">
        <v>8</v>
      </c>
      <c r="K10" s="61">
        <f>IFERROR(VLOOKUP(I10,$A$8:$F$1000,6,0),0)</f>
        <v>10748664960.32</v>
      </c>
      <c r="L10" s="128"/>
      <c r="M10" s="128"/>
    </row>
    <row r="11" spans="1:13" x14ac:dyDescent="0.25">
      <c r="A11" s="121">
        <v>11</v>
      </c>
      <c r="B11" s="121" t="s">
        <v>401</v>
      </c>
      <c r="C11" s="301">
        <v>10498448.26</v>
      </c>
      <c r="D11" s="301">
        <v>136863681.21000001</v>
      </c>
      <c r="E11" s="301">
        <v>132223240</v>
      </c>
      <c r="F11" s="301">
        <v>15138889.470000001</v>
      </c>
      <c r="G11">
        <f t="shared" ref="G11:G74" si="0">LEN(A11)</f>
        <v>2</v>
      </c>
      <c r="I11" s="63">
        <v>2</v>
      </c>
      <c r="J11" s="62" t="s">
        <v>403</v>
      </c>
      <c r="K11" s="61">
        <f t="shared" ref="K11:K12" si="1">IFERROR(VLOOKUP(I11,$A$9:$F$1000,6,0),0)</f>
        <v>972281012.80999994</v>
      </c>
      <c r="L11" s="128"/>
      <c r="M11" s="128"/>
    </row>
    <row r="12" spans="1:13" x14ac:dyDescent="0.25">
      <c r="A12" s="121">
        <v>1105</v>
      </c>
      <c r="B12" s="121" t="s">
        <v>402</v>
      </c>
      <c r="C12" s="301">
        <v>1346000</v>
      </c>
      <c r="D12" s="301">
        <v>0</v>
      </c>
      <c r="E12" s="301">
        <v>0</v>
      </c>
      <c r="F12" s="301">
        <v>1346000</v>
      </c>
      <c r="G12">
        <f t="shared" si="0"/>
        <v>4</v>
      </c>
      <c r="I12" s="63">
        <v>3</v>
      </c>
      <c r="J12" s="62" t="s">
        <v>28</v>
      </c>
      <c r="K12" s="61">
        <f t="shared" si="1"/>
        <v>9304688814.8299999</v>
      </c>
      <c r="L12" s="128"/>
      <c r="M12" s="128"/>
    </row>
    <row r="13" spans="1:13" x14ac:dyDescent="0.25">
      <c r="A13" s="121">
        <v>110502</v>
      </c>
      <c r="B13" s="121" t="s">
        <v>404</v>
      </c>
      <c r="C13" s="301">
        <v>1346000</v>
      </c>
      <c r="D13" s="301">
        <v>0</v>
      </c>
      <c r="E13" s="301">
        <v>0</v>
      </c>
      <c r="F13" s="301">
        <v>1346000</v>
      </c>
      <c r="G13">
        <f t="shared" si="0"/>
        <v>6</v>
      </c>
      <c r="I13" s="64"/>
      <c r="J13" s="62"/>
      <c r="K13" s="278">
        <f>+K10-K11-K12</f>
        <v>471695132.68000031</v>
      </c>
      <c r="L13" s="128"/>
      <c r="M13" s="128"/>
    </row>
    <row r="14" spans="1:13" x14ac:dyDescent="0.25">
      <c r="A14" s="121">
        <v>110502002</v>
      </c>
      <c r="B14" s="121" t="s">
        <v>405</v>
      </c>
      <c r="C14" s="301">
        <v>1346000</v>
      </c>
      <c r="D14" s="301">
        <v>0</v>
      </c>
      <c r="E14" s="301">
        <v>0</v>
      </c>
      <c r="F14" s="301">
        <v>1346000</v>
      </c>
      <c r="G14">
        <f t="shared" si="0"/>
        <v>9</v>
      </c>
      <c r="I14" s="64"/>
      <c r="J14" s="62"/>
      <c r="K14" s="61"/>
      <c r="L14" s="128"/>
      <c r="M14" s="128"/>
    </row>
    <row r="15" spans="1:13" x14ac:dyDescent="0.25">
      <c r="A15" s="121">
        <v>1110</v>
      </c>
      <c r="B15" s="121" t="s">
        <v>406</v>
      </c>
      <c r="C15" s="301">
        <v>9152448.2599999998</v>
      </c>
      <c r="D15" s="301">
        <v>136863681.21000001</v>
      </c>
      <c r="E15" s="301">
        <v>132223240</v>
      </c>
      <c r="F15" s="301">
        <v>13792889.470000001</v>
      </c>
      <c r="G15">
        <f t="shared" si="0"/>
        <v>4</v>
      </c>
      <c r="I15" s="63">
        <v>4</v>
      </c>
      <c r="J15" s="62" t="s">
        <v>317</v>
      </c>
      <c r="K15" s="61">
        <f t="shared" ref="K15:K18" si="2">IFERROR(VLOOKUP(I15,$A$9:$F$1000,6,0),0)</f>
        <v>2163643686.6500001</v>
      </c>
      <c r="L15" s="128"/>
      <c r="M15" s="128"/>
    </row>
    <row r="16" spans="1:13" x14ac:dyDescent="0.25">
      <c r="A16" s="121">
        <v>111005</v>
      </c>
      <c r="B16" s="121" t="s">
        <v>405</v>
      </c>
      <c r="C16" s="301">
        <v>9152448.2599999998</v>
      </c>
      <c r="D16" s="301">
        <v>136863681.21000001</v>
      </c>
      <c r="E16" s="301">
        <v>132223240</v>
      </c>
      <c r="F16" s="301">
        <v>13792889.470000001</v>
      </c>
      <c r="G16">
        <f t="shared" si="0"/>
        <v>6</v>
      </c>
      <c r="I16" s="63">
        <v>5</v>
      </c>
      <c r="J16" s="62" t="s">
        <v>329</v>
      </c>
      <c r="K16" s="61">
        <f t="shared" si="2"/>
        <v>1625827686.2</v>
      </c>
      <c r="L16" s="128"/>
      <c r="M16" s="128"/>
    </row>
    <row r="17" spans="1:13" x14ac:dyDescent="0.25">
      <c r="A17" s="121">
        <v>111005001</v>
      </c>
      <c r="B17" s="121" t="s">
        <v>405</v>
      </c>
      <c r="C17" s="301">
        <v>9152448.2599999998</v>
      </c>
      <c r="D17" s="301">
        <v>136863681.21000001</v>
      </c>
      <c r="E17" s="301">
        <v>132223240</v>
      </c>
      <c r="F17" s="301">
        <v>13792889.470000001</v>
      </c>
      <c r="G17">
        <f t="shared" si="0"/>
        <v>9</v>
      </c>
      <c r="I17" s="63">
        <v>6</v>
      </c>
      <c r="J17" s="62" t="s">
        <v>407</v>
      </c>
      <c r="K17" s="61">
        <f t="shared" si="2"/>
        <v>66120867.770000003</v>
      </c>
      <c r="L17" s="128"/>
      <c r="M17" s="128"/>
    </row>
    <row r="18" spans="1:13" x14ac:dyDescent="0.25">
      <c r="A18" s="121">
        <v>12</v>
      </c>
      <c r="B18" s="121" t="s">
        <v>201</v>
      </c>
      <c r="C18" s="301">
        <v>1000</v>
      </c>
      <c r="D18" s="301">
        <v>0</v>
      </c>
      <c r="E18" s="301">
        <v>0</v>
      </c>
      <c r="F18" s="301">
        <v>1000</v>
      </c>
      <c r="G18">
        <f t="shared" si="0"/>
        <v>2</v>
      </c>
      <c r="I18" s="63">
        <v>7</v>
      </c>
      <c r="J18" s="62" t="s">
        <v>409</v>
      </c>
      <c r="K18" s="61">
        <f t="shared" si="2"/>
        <v>0</v>
      </c>
      <c r="L18" s="128"/>
      <c r="M18" s="128"/>
    </row>
    <row r="19" spans="1:13" ht="60" x14ac:dyDescent="0.25">
      <c r="A19" s="121">
        <v>1222</v>
      </c>
      <c r="B19" s="121" t="s">
        <v>408</v>
      </c>
      <c r="C19" s="301">
        <v>1000</v>
      </c>
      <c r="D19" s="301">
        <v>0</v>
      </c>
      <c r="E19" s="301">
        <v>0</v>
      </c>
      <c r="F19" s="301">
        <v>1000</v>
      </c>
      <c r="G19">
        <f t="shared" si="0"/>
        <v>4</v>
      </c>
      <c r="K19" s="61"/>
      <c r="L19" s="128"/>
      <c r="M19" s="128"/>
    </row>
    <row r="20" spans="1:13" x14ac:dyDescent="0.25">
      <c r="A20" s="121">
        <v>122202</v>
      </c>
      <c r="B20" s="121" t="s">
        <v>410</v>
      </c>
      <c r="C20" s="301">
        <v>1000</v>
      </c>
      <c r="D20" s="301">
        <v>0</v>
      </c>
      <c r="E20" s="301">
        <v>0</v>
      </c>
      <c r="F20" s="301">
        <v>1000</v>
      </c>
      <c r="G20">
        <f t="shared" si="0"/>
        <v>6</v>
      </c>
      <c r="J20" s="303" t="s">
        <v>411</v>
      </c>
      <c r="K20" s="278">
        <f>+K15-K16-K17-K18</f>
        <v>471695132.68000007</v>
      </c>
      <c r="L20" s="128"/>
      <c r="M20" s="128"/>
    </row>
    <row r="21" spans="1:13" x14ac:dyDescent="0.25">
      <c r="A21" s="121">
        <v>122202001</v>
      </c>
      <c r="B21" s="121" t="s">
        <v>410</v>
      </c>
      <c r="C21" s="301">
        <v>1000</v>
      </c>
      <c r="D21" s="301">
        <v>0</v>
      </c>
      <c r="E21" s="301">
        <v>0</v>
      </c>
      <c r="F21" s="301">
        <v>1000</v>
      </c>
      <c r="G21">
        <f t="shared" si="0"/>
        <v>9</v>
      </c>
      <c r="K21" s="61"/>
      <c r="L21" s="128"/>
      <c r="M21" s="128"/>
    </row>
    <row r="22" spans="1:13" x14ac:dyDescent="0.25">
      <c r="A22" s="121">
        <v>13</v>
      </c>
      <c r="B22" s="121" t="s">
        <v>203</v>
      </c>
      <c r="C22" s="301">
        <v>74350741.540000007</v>
      </c>
      <c r="D22" s="301">
        <v>28516694.98</v>
      </c>
      <c r="E22" s="301">
        <v>43012302.079999998</v>
      </c>
      <c r="F22" s="301">
        <v>59855134.439999998</v>
      </c>
      <c r="G22">
        <f t="shared" si="0"/>
        <v>2</v>
      </c>
      <c r="J22" s="126" t="s">
        <v>412</v>
      </c>
      <c r="K22" s="127">
        <f>+K13-K20</f>
        <v>0</v>
      </c>
      <c r="L22" s="128"/>
      <c r="M22" s="128"/>
    </row>
    <row r="23" spans="1:13" x14ac:dyDescent="0.25">
      <c r="A23" s="121">
        <v>1316</v>
      </c>
      <c r="B23" s="121" t="s">
        <v>318</v>
      </c>
      <c r="C23" s="301">
        <v>33063260.539999999</v>
      </c>
      <c r="D23" s="301">
        <v>24906475.98</v>
      </c>
      <c r="E23" s="301">
        <v>43012302.079999998</v>
      </c>
      <c r="F23" s="301">
        <v>14957434.439999999</v>
      </c>
      <c r="G23">
        <f t="shared" si="0"/>
        <v>4</v>
      </c>
    </row>
    <row r="24" spans="1:13" x14ac:dyDescent="0.25">
      <c r="A24" s="121">
        <v>131606</v>
      </c>
      <c r="B24" s="121" t="s">
        <v>135</v>
      </c>
      <c r="C24" s="301">
        <v>33063260.539999999</v>
      </c>
      <c r="D24" s="301">
        <v>24906475.98</v>
      </c>
      <c r="E24" s="301">
        <v>43012302.079999998</v>
      </c>
      <c r="F24" s="301">
        <v>14957434.439999999</v>
      </c>
      <c r="G24">
        <f t="shared" si="0"/>
        <v>6</v>
      </c>
    </row>
    <row r="25" spans="1:13" x14ac:dyDescent="0.25">
      <c r="A25" s="121">
        <v>131606001</v>
      </c>
      <c r="B25" s="121" t="s">
        <v>135</v>
      </c>
      <c r="C25" s="301">
        <v>33063260.539999999</v>
      </c>
      <c r="D25" s="301">
        <v>24906475.98</v>
      </c>
      <c r="E25" s="301">
        <v>43012302.079999998</v>
      </c>
      <c r="F25" s="301">
        <v>14957434.439999999</v>
      </c>
      <c r="G25">
        <f t="shared" si="0"/>
        <v>9</v>
      </c>
    </row>
    <row r="26" spans="1:13" x14ac:dyDescent="0.25">
      <c r="A26" s="121">
        <v>1384</v>
      </c>
      <c r="B26" s="121" t="s">
        <v>413</v>
      </c>
      <c r="C26" s="301">
        <v>41287481</v>
      </c>
      <c r="D26" s="301">
        <v>3610219</v>
      </c>
      <c r="E26" s="301">
        <v>0</v>
      </c>
      <c r="F26" s="301">
        <v>44897700</v>
      </c>
      <c r="G26">
        <f t="shared" si="0"/>
        <v>4</v>
      </c>
    </row>
    <row r="27" spans="1:13" x14ac:dyDescent="0.25">
      <c r="A27" s="121">
        <v>138426</v>
      </c>
      <c r="B27" s="121" t="s">
        <v>414</v>
      </c>
      <c r="C27" s="301">
        <v>41287481</v>
      </c>
      <c r="D27" s="301">
        <v>3610219</v>
      </c>
      <c r="E27" s="301">
        <v>0</v>
      </c>
      <c r="F27" s="301">
        <v>44897700</v>
      </c>
      <c r="G27">
        <f t="shared" si="0"/>
        <v>6</v>
      </c>
    </row>
    <row r="28" spans="1:13" x14ac:dyDescent="0.25">
      <c r="A28" s="121">
        <v>138426001</v>
      </c>
      <c r="B28" s="121" t="s">
        <v>414</v>
      </c>
      <c r="C28" s="301">
        <v>41287481</v>
      </c>
      <c r="D28" s="301">
        <v>3610219</v>
      </c>
      <c r="E28" s="301">
        <v>0</v>
      </c>
      <c r="F28" s="301">
        <v>44897700</v>
      </c>
      <c r="G28">
        <f t="shared" si="0"/>
        <v>9</v>
      </c>
    </row>
    <row r="29" spans="1:13" x14ac:dyDescent="0.25">
      <c r="A29" s="121">
        <v>15</v>
      </c>
      <c r="B29" s="121" t="s">
        <v>218</v>
      </c>
      <c r="C29" s="301">
        <v>633951242.02999997</v>
      </c>
      <c r="D29" s="301">
        <v>0</v>
      </c>
      <c r="E29" s="301">
        <v>0.68</v>
      </c>
      <c r="F29" s="301">
        <v>633951241.35000002</v>
      </c>
      <c r="G29">
        <f t="shared" si="0"/>
        <v>2</v>
      </c>
    </row>
    <row r="30" spans="1:13" x14ac:dyDescent="0.25">
      <c r="A30" s="121">
        <v>1505</v>
      </c>
      <c r="B30" s="121" t="s">
        <v>416</v>
      </c>
      <c r="C30" s="301">
        <v>256594464.69999999</v>
      </c>
      <c r="D30" s="301">
        <v>0</v>
      </c>
      <c r="E30" s="301">
        <v>0.68</v>
      </c>
      <c r="F30" s="301">
        <v>256594464.02000001</v>
      </c>
      <c r="G30">
        <f t="shared" si="0"/>
        <v>4</v>
      </c>
    </row>
    <row r="31" spans="1:13" x14ac:dyDescent="0.25">
      <c r="A31" s="121">
        <v>150506</v>
      </c>
      <c r="B31" s="121" t="s">
        <v>320</v>
      </c>
      <c r="C31" s="301">
        <v>256594464.69999999</v>
      </c>
      <c r="D31" s="301">
        <v>0</v>
      </c>
      <c r="E31" s="301">
        <v>0.68</v>
      </c>
      <c r="F31" s="301">
        <v>256594464.02000001</v>
      </c>
      <c r="G31">
        <f t="shared" si="0"/>
        <v>6</v>
      </c>
    </row>
    <row r="32" spans="1:13" x14ac:dyDescent="0.25">
      <c r="A32" s="121">
        <v>150506001</v>
      </c>
      <c r="B32" s="121" t="s">
        <v>320</v>
      </c>
      <c r="C32" s="301">
        <v>256594464.69999999</v>
      </c>
      <c r="D32" s="301">
        <v>0</v>
      </c>
      <c r="E32" s="301">
        <v>0.68</v>
      </c>
      <c r="F32" s="301">
        <v>256594464.02000001</v>
      </c>
      <c r="G32">
        <f t="shared" si="0"/>
        <v>9</v>
      </c>
    </row>
    <row r="33" spans="1:7" x14ac:dyDescent="0.25">
      <c r="A33" s="121">
        <v>1510</v>
      </c>
      <c r="B33" s="121" t="s">
        <v>417</v>
      </c>
      <c r="C33" s="301">
        <v>113200726.81</v>
      </c>
      <c r="D33" s="301">
        <v>0</v>
      </c>
      <c r="E33" s="301">
        <v>0</v>
      </c>
      <c r="F33" s="301">
        <v>113200726.81</v>
      </c>
      <c r="G33">
        <f t="shared" si="0"/>
        <v>4</v>
      </c>
    </row>
    <row r="34" spans="1:7" x14ac:dyDescent="0.25">
      <c r="A34" s="121">
        <v>151029</v>
      </c>
      <c r="B34" s="121" t="s">
        <v>220</v>
      </c>
      <c r="C34" s="301">
        <v>113200726.81</v>
      </c>
      <c r="D34" s="301">
        <v>0</v>
      </c>
      <c r="E34" s="301">
        <v>0</v>
      </c>
      <c r="F34" s="301">
        <v>113200726.81</v>
      </c>
      <c r="G34">
        <f t="shared" si="0"/>
        <v>6</v>
      </c>
    </row>
    <row r="35" spans="1:7" x14ac:dyDescent="0.25">
      <c r="A35" s="121">
        <v>151029001</v>
      </c>
      <c r="B35" s="121" t="s">
        <v>220</v>
      </c>
      <c r="C35" s="301">
        <v>113200726.81</v>
      </c>
      <c r="D35" s="301">
        <v>0</v>
      </c>
      <c r="E35" s="301">
        <v>0</v>
      </c>
      <c r="F35" s="301">
        <v>113200726.81</v>
      </c>
      <c r="G35">
        <f t="shared" si="0"/>
        <v>9</v>
      </c>
    </row>
    <row r="36" spans="1:7" x14ac:dyDescent="0.25">
      <c r="A36" s="121">
        <v>1512</v>
      </c>
      <c r="B36" s="121" t="s">
        <v>418</v>
      </c>
      <c r="C36" s="301">
        <v>199986797.25</v>
      </c>
      <c r="D36" s="301">
        <v>0</v>
      </c>
      <c r="E36" s="301">
        <v>0</v>
      </c>
      <c r="F36" s="301">
        <v>199986797.25</v>
      </c>
      <c r="G36">
        <f t="shared" si="0"/>
        <v>4</v>
      </c>
    </row>
    <row r="37" spans="1:7" x14ac:dyDescent="0.25">
      <c r="A37" s="121">
        <v>151201</v>
      </c>
      <c r="B37" s="121" t="s">
        <v>56</v>
      </c>
      <c r="C37" s="301">
        <v>199986797.25</v>
      </c>
      <c r="D37" s="301">
        <v>0</v>
      </c>
      <c r="E37" s="301">
        <v>0</v>
      </c>
      <c r="F37" s="301">
        <v>199986797.25</v>
      </c>
      <c r="G37">
        <f t="shared" si="0"/>
        <v>6</v>
      </c>
    </row>
    <row r="38" spans="1:7" x14ac:dyDescent="0.25">
      <c r="A38" s="121">
        <v>151201001</v>
      </c>
      <c r="B38" s="121" t="s">
        <v>56</v>
      </c>
      <c r="C38" s="301">
        <v>199986797.25</v>
      </c>
      <c r="D38" s="301">
        <v>0</v>
      </c>
      <c r="E38" s="301">
        <v>0</v>
      </c>
      <c r="F38" s="301">
        <v>199986797.25</v>
      </c>
      <c r="G38">
        <f t="shared" si="0"/>
        <v>9</v>
      </c>
    </row>
    <row r="39" spans="1:7" x14ac:dyDescent="0.25">
      <c r="A39" s="121">
        <v>1520</v>
      </c>
      <c r="B39" s="121" t="s">
        <v>422</v>
      </c>
      <c r="C39" s="301">
        <v>64169253.270000003</v>
      </c>
      <c r="D39" s="301">
        <v>0</v>
      </c>
      <c r="E39" s="301">
        <v>0</v>
      </c>
      <c r="F39" s="301">
        <v>64169253.270000003</v>
      </c>
      <c r="G39">
        <f t="shared" si="0"/>
        <v>4</v>
      </c>
    </row>
    <row r="40" spans="1:7" x14ac:dyDescent="0.25">
      <c r="A40" s="121">
        <v>152007</v>
      </c>
      <c r="B40" s="121" t="s">
        <v>320</v>
      </c>
      <c r="C40" s="301">
        <v>64169253.270000003</v>
      </c>
      <c r="D40" s="301">
        <v>0</v>
      </c>
      <c r="E40" s="301">
        <v>0</v>
      </c>
      <c r="F40" s="301">
        <v>64169253.270000003</v>
      </c>
      <c r="G40">
        <f t="shared" si="0"/>
        <v>6</v>
      </c>
    </row>
    <row r="41" spans="1:7" x14ac:dyDescent="0.25">
      <c r="A41" s="121">
        <v>152007001</v>
      </c>
      <c r="B41" s="121" t="s">
        <v>320</v>
      </c>
      <c r="C41" s="301">
        <v>64169253.270000003</v>
      </c>
      <c r="D41" s="301">
        <v>0</v>
      </c>
      <c r="E41" s="301">
        <v>0</v>
      </c>
      <c r="F41" s="301">
        <v>64169253.270000003</v>
      </c>
      <c r="G41">
        <f t="shared" si="0"/>
        <v>9</v>
      </c>
    </row>
    <row r="42" spans="1:7" x14ac:dyDescent="0.25">
      <c r="A42" s="121">
        <v>16</v>
      </c>
      <c r="B42" s="121" t="s">
        <v>423</v>
      </c>
      <c r="C42" s="301">
        <v>9158406677.75</v>
      </c>
      <c r="D42" s="301">
        <v>269968146.87</v>
      </c>
      <c r="E42" s="301">
        <v>46870986.219999999</v>
      </c>
      <c r="F42" s="301">
        <v>9381503838.3999996</v>
      </c>
      <c r="G42">
        <f t="shared" si="0"/>
        <v>2</v>
      </c>
    </row>
    <row r="43" spans="1:7" x14ac:dyDescent="0.25">
      <c r="A43" s="121">
        <v>1605</v>
      </c>
      <c r="B43" s="121" t="s">
        <v>424</v>
      </c>
      <c r="C43" s="301">
        <v>3924626300</v>
      </c>
      <c r="D43" s="301">
        <v>0</v>
      </c>
      <c r="E43" s="301">
        <v>0</v>
      </c>
      <c r="F43" s="301">
        <v>3924626300</v>
      </c>
      <c r="G43">
        <f t="shared" si="0"/>
        <v>4</v>
      </c>
    </row>
    <row r="44" spans="1:7" x14ac:dyDescent="0.25">
      <c r="A44" s="121">
        <v>160501</v>
      </c>
      <c r="B44" s="121" t="s">
        <v>224</v>
      </c>
      <c r="C44" s="301">
        <v>3924626300</v>
      </c>
      <c r="D44" s="301">
        <v>0</v>
      </c>
      <c r="E44" s="301">
        <v>0</v>
      </c>
      <c r="F44" s="301">
        <v>3924626300</v>
      </c>
      <c r="G44">
        <f t="shared" si="0"/>
        <v>6</v>
      </c>
    </row>
    <row r="45" spans="1:7" x14ac:dyDescent="0.25">
      <c r="A45" s="121">
        <v>160501001</v>
      </c>
      <c r="B45" s="121" t="s">
        <v>224</v>
      </c>
      <c r="C45" s="301">
        <v>3924626300</v>
      </c>
      <c r="D45" s="301">
        <v>0</v>
      </c>
      <c r="E45" s="301">
        <v>0</v>
      </c>
      <c r="F45" s="301">
        <v>3924626300</v>
      </c>
      <c r="G45">
        <f t="shared" si="0"/>
        <v>9</v>
      </c>
    </row>
    <row r="46" spans="1:7" x14ac:dyDescent="0.25">
      <c r="A46" s="121">
        <v>1635</v>
      </c>
      <c r="B46" s="121" t="s">
        <v>1079</v>
      </c>
      <c r="C46" s="301">
        <v>0</v>
      </c>
      <c r="D46" s="301">
        <v>22400000</v>
      </c>
      <c r="E46" s="301">
        <v>22400000</v>
      </c>
      <c r="F46" s="301">
        <v>0</v>
      </c>
      <c r="G46">
        <f t="shared" si="0"/>
        <v>4</v>
      </c>
    </row>
    <row r="47" spans="1:7" x14ac:dyDescent="0.25">
      <c r="A47" s="121">
        <v>163503</v>
      </c>
      <c r="B47" s="121" t="s">
        <v>73</v>
      </c>
      <c r="C47" s="301">
        <v>0</v>
      </c>
      <c r="D47" s="301">
        <v>22400000</v>
      </c>
      <c r="E47" s="301">
        <v>22400000</v>
      </c>
      <c r="F47" s="301">
        <v>0</v>
      </c>
      <c r="G47">
        <f t="shared" si="0"/>
        <v>6</v>
      </c>
    </row>
    <row r="48" spans="1:7" x14ac:dyDescent="0.25">
      <c r="A48" s="121">
        <v>163503001</v>
      </c>
      <c r="B48" s="121" t="s">
        <v>234</v>
      </c>
      <c r="C48" s="301">
        <v>0</v>
      </c>
      <c r="D48" s="301">
        <v>22400000</v>
      </c>
      <c r="E48" s="301">
        <v>22400000</v>
      </c>
      <c r="F48" s="301">
        <v>0</v>
      </c>
      <c r="G48">
        <f t="shared" si="0"/>
        <v>9</v>
      </c>
    </row>
    <row r="49" spans="1:7" ht="30" x14ac:dyDescent="0.25">
      <c r="A49" s="121">
        <v>1637</v>
      </c>
      <c r="B49" s="121" t="s">
        <v>425</v>
      </c>
      <c r="C49" s="301">
        <v>498934363.50999999</v>
      </c>
      <c r="D49" s="301">
        <v>0</v>
      </c>
      <c r="E49" s="301">
        <v>1044000</v>
      </c>
      <c r="F49" s="301">
        <v>497890363.50999999</v>
      </c>
      <c r="G49">
        <f t="shared" si="0"/>
        <v>4</v>
      </c>
    </row>
    <row r="50" spans="1:7" x14ac:dyDescent="0.25">
      <c r="A50" s="121">
        <v>163701</v>
      </c>
      <c r="B50" s="121" t="s">
        <v>65</v>
      </c>
      <c r="C50" s="301">
        <v>59889</v>
      </c>
      <c r="D50" s="301">
        <v>0</v>
      </c>
      <c r="E50" s="301">
        <v>0</v>
      </c>
      <c r="F50" s="301">
        <v>59889</v>
      </c>
      <c r="G50">
        <f t="shared" si="0"/>
        <v>6</v>
      </c>
    </row>
    <row r="51" spans="1:7" x14ac:dyDescent="0.25">
      <c r="A51" s="121">
        <v>163701001</v>
      </c>
      <c r="B51" s="121" t="s">
        <v>224</v>
      </c>
      <c r="C51" s="301">
        <v>59889</v>
      </c>
      <c r="D51" s="301">
        <v>0</v>
      </c>
      <c r="E51" s="301">
        <v>0</v>
      </c>
      <c r="F51" s="301">
        <v>59889</v>
      </c>
      <c r="G51">
        <f t="shared" si="0"/>
        <v>9</v>
      </c>
    </row>
    <row r="52" spans="1:7" x14ac:dyDescent="0.25">
      <c r="A52" s="121">
        <v>163707</v>
      </c>
      <c r="B52" s="121" t="s">
        <v>71</v>
      </c>
      <c r="C52" s="301">
        <v>238968900.34999999</v>
      </c>
      <c r="D52" s="301">
        <v>0</v>
      </c>
      <c r="E52" s="301">
        <v>0</v>
      </c>
      <c r="F52" s="301">
        <v>238968900.34999999</v>
      </c>
      <c r="G52">
        <f t="shared" si="0"/>
        <v>6</v>
      </c>
    </row>
    <row r="53" spans="1:7" x14ac:dyDescent="0.25">
      <c r="A53" s="121">
        <v>163707004</v>
      </c>
      <c r="B53" s="121" t="s">
        <v>228</v>
      </c>
      <c r="C53" s="301">
        <v>221221308</v>
      </c>
      <c r="D53" s="301">
        <v>0</v>
      </c>
      <c r="E53" s="301">
        <v>0</v>
      </c>
      <c r="F53" s="301">
        <v>221221308</v>
      </c>
      <c r="G53">
        <f t="shared" si="0"/>
        <v>9</v>
      </c>
    </row>
    <row r="54" spans="1:7" x14ac:dyDescent="0.25">
      <c r="A54" s="121">
        <v>163707008</v>
      </c>
      <c r="B54" s="121" t="s">
        <v>229</v>
      </c>
      <c r="C54" s="301">
        <v>10950946.35</v>
      </c>
      <c r="D54" s="301">
        <v>0</v>
      </c>
      <c r="E54" s="301">
        <v>0</v>
      </c>
      <c r="F54" s="301">
        <v>10950946.35</v>
      </c>
      <c r="G54">
        <f t="shared" si="0"/>
        <v>9</v>
      </c>
    </row>
    <row r="55" spans="1:7" x14ac:dyDescent="0.25">
      <c r="A55" s="121">
        <v>163707012</v>
      </c>
      <c r="B55" s="121" t="s">
        <v>231</v>
      </c>
      <c r="C55" s="301">
        <v>6796646</v>
      </c>
      <c r="D55" s="301">
        <v>0</v>
      </c>
      <c r="E55" s="301">
        <v>0</v>
      </c>
      <c r="F55" s="301">
        <v>6796646</v>
      </c>
      <c r="G55">
        <f t="shared" si="0"/>
        <v>9</v>
      </c>
    </row>
    <row r="56" spans="1:7" x14ac:dyDescent="0.25">
      <c r="A56" s="121">
        <v>163709</v>
      </c>
      <c r="B56" s="121" t="s">
        <v>73</v>
      </c>
      <c r="C56" s="301">
        <v>54656780</v>
      </c>
      <c r="D56" s="301">
        <v>0</v>
      </c>
      <c r="E56" s="301">
        <v>0</v>
      </c>
      <c r="F56" s="301">
        <v>54656780</v>
      </c>
      <c r="G56">
        <f t="shared" si="0"/>
        <v>6</v>
      </c>
    </row>
    <row r="57" spans="1:7" x14ac:dyDescent="0.25">
      <c r="A57" s="121">
        <v>163709001</v>
      </c>
      <c r="B57" s="121" t="s">
        <v>234</v>
      </c>
      <c r="C57" s="301">
        <v>26658485</v>
      </c>
      <c r="D57" s="301">
        <v>0</v>
      </c>
      <c r="E57" s="301">
        <v>0</v>
      </c>
      <c r="F57" s="301">
        <v>26658485</v>
      </c>
      <c r="G57">
        <f t="shared" si="0"/>
        <v>9</v>
      </c>
    </row>
    <row r="58" spans="1:7" x14ac:dyDescent="0.25">
      <c r="A58" s="121">
        <v>163709002</v>
      </c>
      <c r="B58" s="121" t="s">
        <v>235</v>
      </c>
      <c r="C58" s="301">
        <v>27998295</v>
      </c>
      <c r="D58" s="301">
        <v>0</v>
      </c>
      <c r="E58" s="301">
        <v>0</v>
      </c>
      <c r="F58" s="301">
        <v>27998295</v>
      </c>
      <c r="G58">
        <f t="shared" si="0"/>
        <v>9</v>
      </c>
    </row>
    <row r="59" spans="1:7" x14ac:dyDescent="0.25">
      <c r="A59" s="121">
        <v>163710</v>
      </c>
      <c r="B59" s="121" t="s">
        <v>225</v>
      </c>
      <c r="C59" s="301">
        <v>205248794.16</v>
      </c>
      <c r="D59" s="301">
        <v>0</v>
      </c>
      <c r="E59" s="301">
        <v>1044000</v>
      </c>
      <c r="F59" s="301">
        <v>204204794.16</v>
      </c>
      <c r="G59">
        <f t="shared" si="0"/>
        <v>6</v>
      </c>
    </row>
    <row r="60" spans="1:7" x14ac:dyDescent="0.25">
      <c r="A60" s="121">
        <v>163710001</v>
      </c>
      <c r="B60" s="121" t="s">
        <v>236</v>
      </c>
      <c r="C60" s="301">
        <v>113572227</v>
      </c>
      <c r="D60" s="301">
        <v>0</v>
      </c>
      <c r="E60" s="301">
        <v>0</v>
      </c>
      <c r="F60" s="301">
        <v>113572227</v>
      </c>
      <c r="G60">
        <f t="shared" si="0"/>
        <v>9</v>
      </c>
    </row>
    <row r="61" spans="1:7" x14ac:dyDescent="0.25">
      <c r="A61" s="121">
        <v>163710002</v>
      </c>
      <c r="B61" s="121" t="s">
        <v>226</v>
      </c>
      <c r="C61" s="301">
        <v>91676567.159999996</v>
      </c>
      <c r="D61" s="301">
        <v>0</v>
      </c>
      <c r="E61" s="301">
        <v>1044000</v>
      </c>
      <c r="F61" s="301">
        <v>90632567.159999996</v>
      </c>
      <c r="G61">
        <f t="shared" si="0"/>
        <v>9</v>
      </c>
    </row>
    <row r="62" spans="1:7" x14ac:dyDescent="0.25">
      <c r="A62" s="121">
        <v>1640</v>
      </c>
      <c r="B62" s="121" t="s">
        <v>426</v>
      </c>
      <c r="C62" s="301">
        <v>4440112903.4499998</v>
      </c>
      <c r="D62" s="301">
        <v>0</v>
      </c>
      <c r="E62" s="301">
        <v>0</v>
      </c>
      <c r="F62" s="301">
        <v>4440112903.4499998</v>
      </c>
      <c r="G62">
        <f t="shared" si="0"/>
        <v>4</v>
      </c>
    </row>
    <row r="63" spans="1:7" x14ac:dyDescent="0.25">
      <c r="A63" s="121">
        <v>164001</v>
      </c>
      <c r="B63" s="121" t="s">
        <v>251</v>
      </c>
      <c r="C63" s="301">
        <v>4440112903.4499998</v>
      </c>
      <c r="D63" s="301">
        <v>0</v>
      </c>
      <c r="E63" s="301">
        <v>0</v>
      </c>
      <c r="F63" s="301">
        <v>4440112903.4499998</v>
      </c>
      <c r="G63">
        <f t="shared" si="0"/>
        <v>6</v>
      </c>
    </row>
    <row r="64" spans="1:7" x14ac:dyDescent="0.25">
      <c r="A64" s="121">
        <v>164001001</v>
      </c>
      <c r="B64" s="121" t="s">
        <v>251</v>
      </c>
      <c r="C64" s="301">
        <v>4440112903.4499998</v>
      </c>
      <c r="D64" s="301">
        <v>0</v>
      </c>
      <c r="E64" s="301">
        <v>0</v>
      </c>
      <c r="F64" s="301">
        <v>4440112903.4499998</v>
      </c>
      <c r="G64">
        <f t="shared" si="0"/>
        <v>9</v>
      </c>
    </row>
    <row r="65" spans="1:7" x14ac:dyDescent="0.25">
      <c r="A65" s="121">
        <v>1650</v>
      </c>
      <c r="B65" s="121" t="s">
        <v>427</v>
      </c>
      <c r="C65" s="301">
        <v>65631390</v>
      </c>
      <c r="D65" s="301">
        <v>0</v>
      </c>
      <c r="E65" s="301">
        <v>0</v>
      </c>
      <c r="F65" s="301">
        <v>65631390</v>
      </c>
      <c r="G65">
        <f t="shared" si="0"/>
        <v>4</v>
      </c>
    </row>
    <row r="66" spans="1:7" x14ac:dyDescent="0.25">
      <c r="A66" s="121">
        <v>165007</v>
      </c>
      <c r="B66" s="121" t="s">
        <v>239</v>
      </c>
      <c r="C66" s="301">
        <v>65631390</v>
      </c>
      <c r="D66" s="301">
        <v>0</v>
      </c>
      <c r="E66" s="301">
        <v>0</v>
      </c>
      <c r="F66" s="301">
        <v>65631390</v>
      </c>
      <c r="G66">
        <f t="shared" si="0"/>
        <v>6</v>
      </c>
    </row>
    <row r="67" spans="1:7" x14ac:dyDescent="0.25">
      <c r="A67" s="121">
        <v>165007001</v>
      </c>
      <c r="B67" s="121" t="s">
        <v>239</v>
      </c>
      <c r="C67" s="301">
        <v>65631390</v>
      </c>
      <c r="D67" s="301">
        <v>0</v>
      </c>
      <c r="E67" s="301">
        <v>0</v>
      </c>
      <c r="F67" s="301">
        <v>65631390</v>
      </c>
      <c r="G67">
        <f t="shared" si="0"/>
        <v>9</v>
      </c>
    </row>
    <row r="68" spans="1:7" x14ac:dyDescent="0.25">
      <c r="A68" s="121">
        <v>1655</v>
      </c>
      <c r="B68" s="121" t="s">
        <v>428</v>
      </c>
      <c r="C68" s="301">
        <v>2056179477.6500001</v>
      </c>
      <c r="D68" s="301">
        <v>222895798.31999999</v>
      </c>
      <c r="E68" s="301">
        <v>0</v>
      </c>
      <c r="F68" s="301">
        <v>2279075275.9699998</v>
      </c>
      <c r="G68">
        <f t="shared" si="0"/>
        <v>4</v>
      </c>
    </row>
    <row r="69" spans="1:7" x14ac:dyDescent="0.25">
      <c r="A69" s="121">
        <v>165504</v>
      </c>
      <c r="B69" s="121" t="s">
        <v>228</v>
      </c>
      <c r="C69" s="301">
        <v>1966507667</v>
      </c>
      <c r="D69" s="301">
        <v>222895798.31999999</v>
      </c>
      <c r="E69" s="301">
        <v>0</v>
      </c>
      <c r="F69" s="301">
        <v>2189403465.3200002</v>
      </c>
      <c r="G69">
        <f t="shared" si="0"/>
        <v>6</v>
      </c>
    </row>
    <row r="70" spans="1:7" x14ac:dyDescent="0.25">
      <c r="A70" s="121">
        <v>165504001</v>
      </c>
      <c r="B70" s="121" t="s">
        <v>228</v>
      </c>
      <c r="C70" s="301">
        <v>1966507667</v>
      </c>
      <c r="D70" s="301">
        <v>222895798.31999999</v>
      </c>
      <c r="E70" s="301">
        <v>0</v>
      </c>
      <c r="F70" s="301">
        <v>2189403465.3200002</v>
      </c>
      <c r="G70">
        <f t="shared" si="0"/>
        <v>9</v>
      </c>
    </row>
    <row r="71" spans="1:7" x14ac:dyDescent="0.25">
      <c r="A71" s="121">
        <v>165509</v>
      </c>
      <c r="B71" s="121" t="s">
        <v>229</v>
      </c>
      <c r="C71" s="301">
        <v>20767920.649999999</v>
      </c>
      <c r="D71" s="301">
        <v>0</v>
      </c>
      <c r="E71" s="301">
        <v>0</v>
      </c>
      <c r="F71" s="301">
        <v>20767920.649999999</v>
      </c>
      <c r="G71">
        <f t="shared" si="0"/>
        <v>6</v>
      </c>
    </row>
    <row r="72" spans="1:7" x14ac:dyDescent="0.25">
      <c r="A72" s="121">
        <v>165509001</v>
      </c>
      <c r="B72" s="121" t="s">
        <v>229</v>
      </c>
      <c r="C72" s="301">
        <v>20767920.649999999</v>
      </c>
      <c r="D72" s="301">
        <v>0</v>
      </c>
      <c r="E72" s="301">
        <v>0</v>
      </c>
      <c r="F72" s="301">
        <v>20767920.649999999</v>
      </c>
      <c r="G72">
        <f t="shared" si="0"/>
        <v>9</v>
      </c>
    </row>
    <row r="73" spans="1:7" x14ac:dyDescent="0.25">
      <c r="A73" s="121">
        <v>165511</v>
      </c>
      <c r="B73" s="121" t="s">
        <v>230</v>
      </c>
      <c r="C73" s="301">
        <v>3379519</v>
      </c>
      <c r="D73" s="301">
        <v>0</v>
      </c>
      <c r="E73" s="301">
        <v>0</v>
      </c>
      <c r="F73" s="301">
        <v>3379519</v>
      </c>
      <c r="G73">
        <f t="shared" si="0"/>
        <v>6</v>
      </c>
    </row>
    <row r="74" spans="1:7" x14ac:dyDescent="0.25">
      <c r="A74" s="121">
        <v>165511001</v>
      </c>
      <c r="B74" s="121" t="s">
        <v>230</v>
      </c>
      <c r="C74" s="301">
        <v>3379519</v>
      </c>
      <c r="D74" s="301">
        <v>0</v>
      </c>
      <c r="E74" s="301">
        <v>0</v>
      </c>
      <c r="F74" s="301">
        <v>3379519</v>
      </c>
      <c r="G74">
        <f t="shared" si="0"/>
        <v>9</v>
      </c>
    </row>
    <row r="75" spans="1:7" x14ac:dyDescent="0.25">
      <c r="A75" s="121">
        <v>165522</v>
      </c>
      <c r="B75" s="121" t="s">
        <v>231</v>
      </c>
      <c r="C75" s="301">
        <v>65524371</v>
      </c>
      <c r="D75" s="301">
        <v>0</v>
      </c>
      <c r="E75" s="301">
        <v>0</v>
      </c>
      <c r="F75" s="301">
        <v>65524371</v>
      </c>
      <c r="G75">
        <f t="shared" ref="G75:G138" si="3">LEN(A75)</f>
        <v>6</v>
      </c>
    </row>
    <row r="76" spans="1:7" x14ac:dyDescent="0.25">
      <c r="A76" s="121">
        <v>165522001</v>
      </c>
      <c r="B76" s="121" t="s">
        <v>231</v>
      </c>
      <c r="C76" s="301">
        <v>65524371</v>
      </c>
      <c r="D76" s="301">
        <v>0</v>
      </c>
      <c r="E76" s="301">
        <v>0</v>
      </c>
      <c r="F76" s="301">
        <v>65524371</v>
      </c>
      <c r="G76">
        <f t="shared" si="3"/>
        <v>9</v>
      </c>
    </row>
    <row r="77" spans="1:7" x14ac:dyDescent="0.25">
      <c r="A77" s="121">
        <v>1660</v>
      </c>
      <c r="B77" s="121" t="s">
        <v>429</v>
      </c>
      <c r="C77" s="301">
        <v>3145498</v>
      </c>
      <c r="D77" s="301">
        <v>0</v>
      </c>
      <c r="E77" s="301">
        <v>0</v>
      </c>
      <c r="F77" s="301">
        <v>3145498</v>
      </c>
      <c r="G77">
        <f t="shared" si="3"/>
        <v>4</v>
      </c>
    </row>
    <row r="78" spans="1:7" x14ac:dyDescent="0.25">
      <c r="A78" s="121">
        <v>166007</v>
      </c>
      <c r="B78" s="121" t="s">
        <v>232</v>
      </c>
      <c r="C78" s="301">
        <v>1540000</v>
      </c>
      <c r="D78" s="301">
        <v>0</v>
      </c>
      <c r="E78" s="301">
        <v>0</v>
      </c>
      <c r="F78" s="301">
        <v>1540000</v>
      </c>
      <c r="G78">
        <f t="shared" si="3"/>
        <v>6</v>
      </c>
    </row>
    <row r="79" spans="1:7" x14ac:dyDescent="0.25">
      <c r="A79" s="121">
        <v>166007001</v>
      </c>
      <c r="B79" s="121" t="s">
        <v>232</v>
      </c>
      <c r="C79" s="301">
        <v>1540000</v>
      </c>
      <c r="D79" s="301">
        <v>0</v>
      </c>
      <c r="E79" s="301">
        <v>0</v>
      </c>
      <c r="F79" s="301">
        <v>1540000</v>
      </c>
      <c r="G79">
        <f t="shared" si="3"/>
        <v>9</v>
      </c>
    </row>
    <row r="80" spans="1:7" x14ac:dyDescent="0.25">
      <c r="A80" s="121">
        <v>166008</v>
      </c>
      <c r="B80" s="121" t="s">
        <v>233</v>
      </c>
      <c r="C80" s="301">
        <v>1605498</v>
      </c>
      <c r="D80" s="301">
        <v>0</v>
      </c>
      <c r="E80" s="301">
        <v>0</v>
      </c>
      <c r="F80" s="301">
        <v>1605498</v>
      </c>
      <c r="G80">
        <f t="shared" si="3"/>
        <v>6</v>
      </c>
    </row>
    <row r="81" spans="1:7" x14ac:dyDescent="0.25">
      <c r="A81" s="121">
        <v>166008001</v>
      </c>
      <c r="B81" s="121" t="s">
        <v>233</v>
      </c>
      <c r="C81" s="301">
        <v>1605498</v>
      </c>
      <c r="D81" s="301">
        <v>0</v>
      </c>
      <c r="E81" s="301">
        <v>0</v>
      </c>
      <c r="F81" s="301">
        <v>1605498</v>
      </c>
      <c r="G81">
        <f t="shared" si="3"/>
        <v>9</v>
      </c>
    </row>
    <row r="82" spans="1:7" x14ac:dyDescent="0.25">
      <c r="A82" s="121">
        <v>1665</v>
      </c>
      <c r="B82" s="121" t="s">
        <v>430</v>
      </c>
      <c r="C82" s="301">
        <v>359163765.13</v>
      </c>
      <c r="D82" s="301">
        <v>5785000.5499999998</v>
      </c>
      <c r="E82" s="301">
        <v>0</v>
      </c>
      <c r="F82" s="301">
        <v>364948765.68000001</v>
      </c>
      <c r="G82">
        <f t="shared" si="3"/>
        <v>4</v>
      </c>
    </row>
    <row r="83" spans="1:7" x14ac:dyDescent="0.25">
      <c r="A83" s="121">
        <v>166501</v>
      </c>
      <c r="B83" s="121" t="s">
        <v>234</v>
      </c>
      <c r="C83" s="301">
        <v>293238354.74000001</v>
      </c>
      <c r="D83" s="301">
        <v>5785000.5499999998</v>
      </c>
      <c r="E83" s="301">
        <v>0</v>
      </c>
      <c r="F83" s="301">
        <v>299023355.29000002</v>
      </c>
      <c r="G83">
        <f t="shared" si="3"/>
        <v>6</v>
      </c>
    </row>
    <row r="84" spans="1:7" x14ac:dyDescent="0.25">
      <c r="A84" s="121">
        <v>166501001</v>
      </c>
      <c r="B84" s="121" t="s">
        <v>234</v>
      </c>
      <c r="C84" s="301">
        <v>293238354.74000001</v>
      </c>
      <c r="D84" s="301">
        <v>5785000.5499999998</v>
      </c>
      <c r="E84" s="301">
        <v>0</v>
      </c>
      <c r="F84" s="301">
        <v>299023355.29000002</v>
      </c>
      <c r="G84">
        <f t="shared" si="3"/>
        <v>9</v>
      </c>
    </row>
    <row r="85" spans="1:7" x14ac:dyDescent="0.25">
      <c r="A85" s="121">
        <v>166502</v>
      </c>
      <c r="B85" s="121" t="s">
        <v>235</v>
      </c>
      <c r="C85" s="301">
        <v>65925410.390000001</v>
      </c>
      <c r="D85" s="301">
        <v>0</v>
      </c>
      <c r="E85" s="301">
        <v>0</v>
      </c>
      <c r="F85" s="301">
        <v>65925410.390000001</v>
      </c>
      <c r="G85">
        <f t="shared" si="3"/>
        <v>6</v>
      </c>
    </row>
    <row r="86" spans="1:7" x14ac:dyDescent="0.25">
      <c r="A86" s="121">
        <v>166502001</v>
      </c>
      <c r="B86" s="121" t="s">
        <v>235</v>
      </c>
      <c r="C86" s="301">
        <v>65925410.390000001</v>
      </c>
      <c r="D86" s="301">
        <v>0</v>
      </c>
      <c r="E86" s="301">
        <v>0</v>
      </c>
      <c r="F86" s="301">
        <v>65925410.390000001</v>
      </c>
      <c r="G86">
        <f t="shared" si="3"/>
        <v>9</v>
      </c>
    </row>
    <row r="87" spans="1:7" x14ac:dyDescent="0.25">
      <c r="A87" s="121">
        <v>1670</v>
      </c>
      <c r="B87" s="121" t="s">
        <v>431</v>
      </c>
      <c r="C87" s="301">
        <v>1492122754.8399999</v>
      </c>
      <c r="D87" s="301">
        <v>1044000</v>
      </c>
      <c r="E87" s="301">
        <v>0</v>
      </c>
      <c r="F87" s="301">
        <v>1493166754.8399999</v>
      </c>
      <c r="G87">
        <f t="shared" si="3"/>
        <v>4</v>
      </c>
    </row>
    <row r="88" spans="1:7" x14ac:dyDescent="0.25">
      <c r="A88" s="121">
        <v>167001</v>
      </c>
      <c r="B88" s="121" t="s">
        <v>236</v>
      </c>
      <c r="C88" s="301">
        <v>257143207.84</v>
      </c>
      <c r="D88" s="301">
        <v>0</v>
      </c>
      <c r="E88" s="301">
        <v>0</v>
      </c>
      <c r="F88" s="301">
        <v>257143207.84</v>
      </c>
      <c r="G88">
        <f t="shared" si="3"/>
        <v>6</v>
      </c>
    </row>
    <row r="89" spans="1:7" x14ac:dyDescent="0.25">
      <c r="A89" s="121">
        <v>167001001</v>
      </c>
      <c r="B89" s="121" t="s">
        <v>236</v>
      </c>
      <c r="C89" s="301">
        <v>257143207.84</v>
      </c>
      <c r="D89" s="301">
        <v>0</v>
      </c>
      <c r="E89" s="301">
        <v>0</v>
      </c>
      <c r="F89" s="301">
        <v>257143207.84</v>
      </c>
      <c r="G89">
        <f t="shared" si="3"/>
        <v>9</v>
      </c>
    </row>
    <row r="90" spans="1:7" x14ac:dyDescent="0.25">
      <c r="A90" s="121">
        <v>167002</v>
      </c>
      <c r="B90" s="121" t="s">
        <v>226</v>
      </c>
      <c r="C90" s="301">
        <v>1234979547</v>
      </c>
      <c r="D90" s="301">
        <v>1044000</v>
      </c>
      <c r="E90" s="301">
        <v>0</v>
      </c>
      <c r="F90" s="301">
        <v>1236023547</v>
      </c>
      <c r="G90">
        <f t="shared" si="3"/>
        <v>6</v>
      </c>
    </row>
    <row r="91" spans="1:7" x14ac:dyDescent="0.25">
      <c r="A91" s="121">
        <v>167002001</v>
      </c>
      <c r="B91" s="121" t="s">
        <v>226</v>
      </c>
      <c r="C91" s="301">
        <v>1234979547</v>
      </c>
      <c r="D91" s="301">
        <v>1044000</v>
      </c>
      <c r="E91" s="301">
        <v>0</v>
      </c>
      <c r="F91" s="301">
        <v>1236023547</v>
      </c>
      <c r="G91">
        <f t="shared" si="3"/>
        <v>9</v>
      </c>
    </row>
    <row r="92" spans="1:7" ht="30" x14ac:dyDescent="0.25">
      <c r="A92" s="121">
        <v>1675</v>
      </c>
      <c r="B92" s="121" t="s">
        <v>432</v>
      </c>
      <c r="C92" s="301">
        <v>82000000</v>
      </c>
      <c r="D92" s="301">
        <v>0</v>
      </c>
      <c r="E92" s="301">
        <v>0</v>
      </c>
      <c r="F92" s="301">
        <v>82000000</v>
      </c>
      <c r="G92">
        <f t="shared" si="3"/>
        <v>4</v>
      </c>
    </row>
    <row r="93" spans="1:7" x14ac:dyDescent="0.25">
      <c r="A93" s="121">
        <v>167502</v>
      </c>
      <c r="B93" s="121" t="s">
        <v>245</v>
      </c>
      <c r="C93" s="301">
        <v>82000000</v>
      </c>
      <c r="D93" s="301">
        <v>0</v>
      </c>
      <c r="E93" s="301">
        <v>0</v>
      </c>
      <c r="F93" s="301">
        <v>82000000</v>
      </c>
      <c r="G93">
        <f t="shared" si="3"/>
        <v>6</v>
      </c>
    </row>
    <row r="94" spans="1:7" x14ac:dyDescent="0.25">
      <c r="A94" s="121">
        <v>167502001</v>
      </c>
      <c r="B94" s="121" t="s">
        <v>245</v>
      </c>
      <c r="C94" s="301">
        <v>82000000</v>
      </c>
      <c r="D94" s="301">
        <v>0</v>
      </c>
      <c r="E94" s="301">
        <v>0</v>
      </c>
      <c r="F94" s="301">
        <v>82000000</v>
      </c>
      <c r="G94">
        <f t="shared" si="3"/>
        <v>9</v>
      </c>
    </row>
    <row r="95" spans="1:7" ht="30" x14ac:dyDescent="0.25">
      <c r="A95" s="121">
        <v>1680</v>
      </c>
      <c r="B95" s="121" t="s">
        <v>433</v>
      </c>
      <c r="C95" s="301">
        <v>1003911</v>
      </c>
      <c r="D95" s="301">
        <v>0</v>
      </c>
      <c r="E95" s="301">
        <v>0</v>
      </c>
      <c r="F95" s="301">
        <v>1003911</v>
      </c>
      <c r="G95">
        <f t="shared" si="3"/>
        <v>4</v>
      </c>
    </row>
    <row r="96" spans="1:7" x14ac:dyDescent="0.25">
      <c r="A96" s="121">
        <v>168002</v>
      </c>
      <c r="B96" s="121" t="s">
        <v>247</v>
      </c>
      <c r="C96" s="301">
        <v>1003911</v>
      </c>
      <c r="D96" s="301">
        <v>0</v>
      </c>
      <c r="E96" s="301">
        <v>0</v>
      </c>
      <c r="F96" s="301">
        <v>1003911</v>
      </c>
      <c r="G96">
        <f t="shared" si="3"/>
        <v>6</v>
      </c>
    </row>
    <row r="97" spans="1:7" x14ac:dyDescent="0.25">
      <c r="A97" s="121">
        <v>168002001</v>
      </c>
      <c r="B97" s="121" t="s">
        <v>247</v>
      </c>
      <c r="C97" s="301">
        <v>1003911</v>
      </c>
      <c r="D97" s="301">
        <v>0</v>
      </c>
      <c r="E97" s="301">
        <v>0</v>
      </c>
      <c r="F97" s="301">
        <v>1003911</v>
      </c>
      <c r="G97">
        <f t="shared" si="3"/>
        <v>9</v>
      </c>
    </row>
    <row r="98" spans="1:7" x14ac:dyDescent="0.25">
      <c r="A98" s="121">
        <v>1681</v>
      </c>
      <c r="B98" s="121" t="s">
        <v>434</v>
      </c>
      <c r="C98" s="301">
        <v>8383000</v>
      </c>
      <c r="D98" s="301">
        <v>0</v>
      </c>
      <c r="E98" s="301">
        <v>0</v>
      </c>
      <c r="F98" s="301">
        <v>8383000</v>
      </c>
      <c r="G98">
        <f t="shared" si="3"/>
        <v>4</v>
      </c>
    </row>
    <row r="99" spans="1:7" x14ac:dyDescent="0.25">
      <c r="A99" s="121">
        <v>168101</v>
      </c>
      <c r="B99" s="121" t="s">
        <v>249</v>
      </c>
      <c r="C99" s="301">
        <v>8383000</v>
      </c>
      <c r="D99" s="301">
        <v>0</v>
      </c>
      <c r="E99" s="301">
        <v>0</v>
      </c>
      <c r="F99" s="301">
        <v>8383000</v>
      </c>
      <c r="G99">
        <f t="shared" si="3"/>
        <v>6</v>
      </c>
    </row>
    <row r="100" spans="1:7" x14ac:dyDescent="0.25">
      <c r="A100" s="121">
        <v>168101001</v>
      </c>
      <c r="B100" s="121" t="s">
        <v>249</v>
      </c>
      <c r="C100" s="301">
        <v>8383000</v>
      </c>
      <c r="D100" s="301">
        <v>0</v>
      </c>
      <c r="E100" s="301">
        <v>0</v>
      </c>
      <c r="F100" s="301">
        <v>8383000</v>
      </c>
      <c r="G100">
        <f t="shared" si="3"/>
        <v>9</v>
      </c>
    </row>
    <row r="101" spans="1:7" ht="30" x14ac:dyDescent="0.25">
      <c r="A101" s="121">
        <v>1685</v>
      </c>
      <c r="B101" s="121" t="s">
        <v>435</v>
      </c>
      <c r="C101" s="301">
        <v>-3772896685.8299999</v>
      </c>
      <c r="D101" s="301">
        <v>17843348</v>
      </c>
      <c r="E101" s="301">
        <v>23426986.219999999</v>
      </c>
      <c r="F101" s="301">
        <v>-3778480324.0500002</v>
      </c>
      <c r="G101">
        <f t="shared" si="3"/>
        <v>4</v>
      </c>
    </row>
    <row r="102" spans="1:7" x14ac:dyDescent="0.25">
      <c r="A102" s="121">
        <v>168501</v>
      </c>
      <c r="B102" s="121" t="s">
        <v>69</v>
      </c>
      <c r="C102" s="301">
        <v>-686305006.49000001</v>
      </c>
      <c r="D102" s="301">
        <v>0</v>
      </c>
      <c r="E102" s="301">
        <v>6657515</v>
      </c>
      <c r="F102" s="301">
        <v>-692962521.49000001</v>
      </c>
      <c r="G102">
        <f t="shared" si="3"/>
        <v>6</v>
      </c>
    </row>
    <row r="103" spans="1:7" x14ac:dyDescent="0.25">
      <c r="A103" s="121">
        <v>168501001</v>
      </c>
      <c r="B103" s="121" t="s">
        <v>251</v>
      </c>
      <c r="C103" s="301">
        <v>-686305006.49000001</v>
      </c>
      <c r="D103" s="301">
        <v>0</v>
      </c>
      <c r="E103" s="301">
        <v>6657515</v>
      </c>
      <c r="F103" s="301">
        <v>-692962521.49000001</v>
      </c>
      <c r="G103">
        <f t="shared" si="3"/>
        <v>9</v>
      </c>
    </row>
    <row r="104" spans="1:7" x14ac:dyDescent="0.25">
      <c r="A104" s="121">
        <v>168503</v>
      </c>
      <c r="B104" s="121" t="s">
        <v>70</v>
      </c>
      <c r="C104" s="301">
        <v>-21386752.559999999</v>
      </c>
      <c r="D104" s="301">
        <v>0</v>
      </c>
      <c r="E104" s="301">
        <v>211265</v>
      </c>
      <c r="F104" s="301">
        <v>-21598017.559999999</v>
      </c>
      <c r="G104">
        <f t="shared" si="3"/>
        <v>6</v>
      </c>
    </row>
    <row r="105" spans="1:7" x14ac:dyDescent="0.25">
      <c r="A105" s="121">
        <v>168503006</v>
      </c>
      <c r="B105" s="121" t="s">
        <v>239</v>
      </c>
      <c r="C105" s="301">
        <v>-21386752.559999999</v>
      </c>
      <c r="D105" s="301">
        <v>0</v>
      </c>
      <c r="E105" s="301">
        <v>211265</v>
      </c>
      <c r="F105" s="301">
        <v>-21598017.559999999</v>
      </c>
      <c r="G105">
        <f t="shared" si="3"/>
        <v>9</v>
      </c>
    </row>
    <row r="106" spans="1:7" x14ac:dyDescent="0.25">
      <c r="A106" s="121">
        <v>168504</v>
      </c>
      <c r="B106" s="121" t="s">
        <v>71</v>
      </c>
      <c r="C106" s="301">
        <v>-1170132713.01</v>
      </c>
      <c r="D106" s="301">
        <v>0</v>
      </c>
      <c r="E106" s="301">
        <v>8912639</v>
      </c>
      <c r="F106" s="301">
        <v>-1179045352.01</v>
      </c>
      <c r="G106">
        <f t="shared" si="3"/>
        <v>6</v>
      </c>
    </row>
    <row r="107" spans="1:7" x14ac:dyDescent="0.25">
      <c r="A107" s="121">
        <v>168504004</v>
      </c>
      <c r="B107" s="121" t="s">
        <v>228</v>
      </c>
      <c r="C107" s="301">
        <v>-1090078567.5899999</v>
      </c>
      <c r="D107" s="301">
        <v>0</v>
      </c>
      <c r="E107" s="301">
        <v>8398216</v>
      </c>
      <c r="F107" s="301">
        <v>-1098476783.5899999</v>
      </c>
      <c r="G107">
        <f t="shared" si="3"/>
        <v>9</v>
      </c>
    </row>
    <row r="108" spans="1:7" x14ac:dyDescent="0.25">
      <c r="A108" s="121">
        <v>168504008</v>
      </c>
      <c r="B108" s="121" t="s">
        <v>229</v>
      </c>
      <c r="C108" s="301">
        <v>-38193115.799999997</v>
      </c>
      <c r="D108" s="301">
        <v>0</v>
      </c>
      <c r="E108" s="301">
        <v>0</v>
      </c>
      <c r="F108" s="301">
        <v>-38193115.799999997</v>
      </c>
      <c r="G108">
        <f t="shared" si="3"/>
        <v>9</v>
      </c>
    </row>
    <row r="109" spans="1:7" x14ac:dyDescent="0.25">
      <c r="A109" s="121">
        <v>168504009</v>
      </c>
      <c r="B109" s="121" t="s">
        <v>230</v>
      </c>
      <c r="C109" s="301">
        <v>-3379518.62</v>
      </c>
      <c r="D109" s="301">
        <v>0</v>
      </c>
      <c r="E109" s="301">
        <v>0</v>
      </c>
      <c r="F109" s="301">
        <v>-3379518.62</v>
      </c>
      <c r="G109">
        <f t="shared" si="3"/>
        <v>9</v>
      </c>
    </row>
    <row r="110" spans="1:7" x14ac:dyDescent="0.25">
      <c r="A110" s="121">
        <v>168504012</v>
      </c>
      <c r="B110" s="121" t="s">
        <v>231</v>
      </c>
      <c r="C110" s="301">
        <v>-38481511</v>
      </c>
      <c r="D110" s="301">
        <v>0</v>
      </c>
      <c r="E110" s="301">
        <v>514423</v>
      </c>
      <c r="F110" s="301">
        <v>-38995934</v>
      </c>
      <c r="G110">
        <f t="shared" si="3"/>
        <v>9</v>
      </c>
    </row>
    <row r="111" spans="1:7" x14ac:dyDescent="0.25">
      <c r="A111" s="121">
        <v>168505</v>
      </c>
      <c r="B111" s="121" t="s">
        <v>72</v>
      </c>
      <c r="C111" s="301">
        <v>-2565290.2999999998</v>
      </c>
      <c r="D111" s="301">
        <v>0</v>
      </c>
      <c r="E111" s="301">
        <v>0</v>
      </c>
      <c r="F111" s="301">
        <v>-2565290.2999999998</v>
      </c>
      <c r="G111">
        <f t="shared" si="3"/>
        <v>6</v>
      </c>
    </row>
    <row r="112" spans="1:7" x14ac:dyDescent="0.25">
      <c r="A112" s="121">
        <v>168505006</v>
      </c>
      <c r="B112" s="121" t="s">
        <v>232</v>
      </c>
      <c r="C112" s="301">
        <v>-959792</v>
      </c>
      <c r="D112" s="301">
        <v>0</v>
      </c>
      <c r="E112" s="301">
        <v>0</v>
      </c>
      <c r="F112" s="301">
        <v>-959792</v>
      </c>
      <c r="G112">
        <f t="shared" si="3"/>
        <v>9</v>
      </c>
    </row>
    <row r="113" spans="1:7" x14ac:dyDescent="0.25">
      <c r="A113" s="121">
        <v>168505007</v>
      </c>
      <c r="B113" s="121" t="s">
        <v>233</v>
      </c>
      <c r="C113" s="301">
        <v>-1605498.3</v>
      </c>
      <c r="D113" s="301">
        <v>0</v>
      </c>
      <c r="E113" s="301">
        <v>0</v>
      </c>
      <c r="F113" s="301">
        <v>-1605498.3</v>
      </c>
      <c r="G113">
        <f t="shared" si="3"/>
        <v>9</v>
      </c>
    </row>
    <row r="114" spans="1:7" x14ac:dyDescent="0.25">
      <c r="A114" s="121">
        <v>168506</v>
      </c>
      <c r="B114" s="121" t="s">
        <v>73</v>
      </c>
      <c r="C114" s="301">
        <v>-296031151.93000001</v>
      </c>
      <c r="D114" s="301">
        <v>0</v>
      </c>
      <c r="E114" s="301">
        <v>1815969.22</v>
      </c>
      <c r="F114" s="301">
        <v>-297847121.14999998</v>
      </c>
      <c r="G114">
        <f t="shared" si="3"/>
        <v>6</v>
      </c>
    </row>
    <row r="115" spans="1:7" x14ac:dyDescent="0.25">
      <c r="A115" s="121">
        <v>168506001</v>
      </c>
      <c r="B115" s="121" t="s">
        <v>234</v>
      </c>
      <c r="C115" s="301">
        <v>-238444008.56999999</v>
      </c>
      <c r="D115" s="301">
        <v>0</v>
      </c>
      <c r="E115" s="301">
        <v>1604028.67</v>
      </c>
      <c r="F115" s="301">
        <v>-240048037.24000001</v>
      </c>
      <c r="G115">
        <f t="shared" si="3"/>
        <v>9</v>
      </c>
    </row>
    <row r="116" spans="1:7" x14ac:dyDescent="0.25">
      <c r="A116" s="121">
        <v>168506002</v>
      </c>
      <c r="B116" s="121" t="s">
        <v>235</v>
      </c>
      <c r="C116" s="301">
        <v>-57587143.359999999</v>
      </c>
      <c r="D116" s="301">
        <v>0</v>
      </c>
      <c r="E116" s="301">
        <v>211940.55</v>
      </c>
      <c r="F116" s="301">
        <v>-57799083.909999996</v>
      </c>
      <c r="G116">
        <f t="shared" si="3"/>
        <v>9</v>
      </c>
    </row>
    <row r="117" spans="1:7" x14ac:dyDescent="0.25">
      <c r="A117" s="121">
        <v>168507</v>
      </c>
      <c r="B117" s="121" t="s">
        <v>225</v>
      </c>
      <c r="C117" s="301">
        <v>-1505180504.8399999</v>
      </c>
      <c r="D117" s="301">
        <v>17843348</v>
      </c>
      <c r="E117" s="301">
        <v>5829598</v>
      </c>
      <c r="F117" s="301">
        <v>-1493166754.8399999</v>
      </c>
      <c r="G117">
        <f t="shared" si="3"/>
        <v>6</v>
      </c>
    </row>
    <row r="118" spans="1:7" x14ac:dyDescent="0.25">
      <c r="A118" s="121">
        <v>168507001</v>
      </c>
      <c r="B118" s="121" t="s">
        <v>236</v>
      </c>
      <c r="C118" s="301">
        <v>-312259680.55000001</v>
      </c>
      <c r="D118" s="301">
        <v>1099452</v>
      </c>
      <c r="E118" s="301">
        <v>366484</v>
      </c>
      <c r="F118" s="301">
        <v>-311526712.55000001</v>
      </c>
      <c r="G118">
        <f t="shared" si="3"/>
        <v>9</v>
      </c>
    </row>
    <row r="119" spans="1:7" x14ac:dyDescent="0.25">
      <c r="A119" s="121">
        <v>168507002</v>
      </c>
      <c r="B119" s="121" t="s">
        <v>226</v>
      </c>
      <c r="C119" s="301">
        <v>-1192920824.29</v>
      </c>
      <c r="D119" s="301">
        <v>16743896</v>
      </c>
      <c r="E119" s="301">
        <v>5463114</v>
      </c>
      <c r="F119" s="301">
        <v>-1181640042.29</v>
      </c>
      <c r="G119">
        <f t="shared" si="3"/>
        <v>9</v>
      </c>
    </row>
    <row r="120" spans="1:7" x14ac:dyDescent="0.25">
      <c r="A120" s="121">
        <v>168508</v>
      </c>
      <c r="B120" s="121" t="s">
        <v>75</v>
      </c>
      <c r="C120" s="301">
        <v>-81999999.700000003</v>
      </c>
      <c r="D120" s="301">
        <v>0</v>
      </c>
      <c r="E120" s="301">
        <v>0</v>
      </c>
      <c r="F120" s="301">
        <v>-81999999.700000003</v>
      </c>
      <c r="G120">
        <f t="shared" si="3"/>
        <v>6</v>
      </c>
    </row>
    <row r="121" spans="1:7" x14ac:dyDescent="0.25">
      <c r="A121" s="121">
        <v>168508002</v>
      </c>
      <c r="B121" s="121" t="s">
        <v>245</v>
      </c>
      <c r="C121" s="301">
        <v>-81999999.700000003</v>
      </c>
      <c r="D121" s="301">
        <v>0</v>
      </c>
      <c r="E121" s="301">
        <v>0</v>
      </c>
      <c r="F121" s="301">
        <v>-81999999.700000003</v>
      </c>
      <c r="G121">
        <f t="shared" si="3"/>
        <v>9</v>
      </c>
    </row>
    <row r="122" spans="1:7" x14ac:dyDescent="0.25">
      <c r="A122" s="121">
        <v>168509</v>
      </c>
      <c r="B122" s="121" t="s">
        <v>76</v>
      </c>
      <c r="C122" s="301">
        <v>-1003911</v>
      </c>
      <c r="D122" s="301">
        <v>0</v>
      </c>
      <c r="E122" s="301">
        <v>0</v>
      </c>
      <c r="F122" s="301">
        <v>-1003911</v>
      </c>
      <c r="G122">
        <f t="shared" si="3"/>
        <v>6</v>
      </c>
    </row>
    <row r="123" spans="1:7" x14ac:dyDescent="0.25">
      <c r="A123" s="121">
        <v>168509002</v>
      </c>
      <c r="B123" s="121" t="s">
        <v>247</v>
      </c>
      <c r="C123" s="301">
        <v>-1003911</v>
      </c>
      <c r="D123" s="301">
        <v>0</v>
      </c>
      <c r="E123" s="301">
        <v>0</v>
      </c>
      <c r="F123" s="301">
        <v>-1003911</v>
      </c>
      <c r="G123">
        <f t="shared" si="3"/>
        <v>9</v>
      </c>
    </row>
    <row r="124" spans="1:7" x14ac:dyDescent="0.25">
      <c r="A124" s="121">
        <v>168512</v>
      </c>
      <c r="B124" s="121" t="s">
        <v>77</v>
      </c>
      <c r="C124" s="301">
        <v>-8291356</v>
      </c>
      <c r="D124" s="301">
        <v>0</v>
      </c>
      <c r="E124" s="301">
        <v>0</v>
      </c>
      <c r="F124" s="301">
        <v>-8291356</v>
      </c>
      <c r="G124">
        <f t="shared" si="3"/>
        <v>6</v>
      </c>
    </row>
    <row r="125" spans="1:7" x14ac:dyDescent="0.25">
      <c r="A125" s="121">
        <v>168512001</v>
      </c>
      <c r="B125" s="121" t="s">
        <v>249</v>
      </c>
      <c r="C125" s="301">
        <v>-8016352</v>
      </c>
      <c r="D125" s="301">
        <v>0</v>
      </c>
      <c r="E125" s="301">
        <v>0</v>
      </c>
      <c r="F125" s="301">
        <v>-8016352</v>
      </c>
      <c r="G125">
        <f t="shared" si="3"/>
        <v>9</v>
      </c>
    </row>
    <row r="126" spans="1:7" x14ac:dyDescent="0.25">
      <c r="A126" s="121">
        <v>168512007</v>
      </c>
      <c r="B126" s="121" t="s">
        <v>252</v>
      </c>
      <c r="C126" s="301">
        <v>-275004</v>
      </c>
      <c r="D126" s="301">
        <v>0</v>
      </c>
      <c r="E126" s="301">
        <v>0</v>
      </c>
      <c r="F126" s="301">
        <v>-275004</v>
      </c>
      <c r="G126">
        <f t="shared" si="3"/>
        <v>9</v>
      </c>
    </row>
    <row r="127" spans="1:7" x14ac:dyDescent="0.25">
      <c r="A127" s="121">
        <v>19</v>
      </c>
      <c r="B127" s="121" t="s">
        <v>253</v>
      </c>
      <c r="C127" s="301">
        <v>695175123.87</v>
      </c>
      <c r="D127" s="301">
        <v>62293458.030000001</v>
      </c>
      <c r="E127" s="301">
        <v>99253725.239999995</v>
      </c>
      <c r="F127" s="301">
        <v>658214856.65999997</v>
      </c>
      <c r="G127">
        <f t="shared" si="3"/>
        <v>2</v>
      </c>
    </row>
    <row r="128" spans="1:7" ht="30" x14ac:dyDescent="0.25">
      <c r="A128" s="121">
        <v>1907</v>
      </c>
      <c r="B128" s="121" t="s">
        <v>438</v>
      </c>
      <c r="C128" s="301">
        <v>0</v>
      </c>
      <c r="D128" s="301">
        <v>42350201.579999998</v>
      </c>
      <c r="E128" s="301">
        <v>42350201.579999998</v>
      </c>
      <c r="F128" s="301">
        <v>0</v>
      </c>
      <c r="G128">
        <f t="shared" si="3"/>
        <v>4</v>
      </c>
    </row>
    <row r="129" spans="1:9" x14ac:dyDescent="0.25">
      <c r="A129" s="121">
        <v>190705</v>
      </c>
      <c r="B129" s="121" t="s">
        <v>439</v>
      </c>
      <c r="C129" s="301">
        <v>0</v>
      </c>
      <c r="D129" s="301">
        <v>42350201.579999998</v>
      </c>
      <c r="E129" s="301">
        <v>42350201.579999998</v>
      </c>
      <c r="F129" s="301">
        <v>0</v>
      </c>
      <c r="G129">
        <f t="shared" si="3"/>
        <v>6</v>
      </c>
    </row>
    <row r="130" spans="1:9" x14ac:dyDescent="0.25">
      <c r="A130" s="121">
        <v>190705001</v>
      </c>
      <c r="B130" s="121" t="s">
        <v>439</v>
      </c>
      <c r="C130" s="301">
        <v>0</v>
      </c>
      <c r="D130" s="301">
        <v>42350201.579999998</v>
      </c>
      <c r="E130" s="301">
        <v>42350201.579999998</v>
      </c>
      <c r="F130" s="301">
        <v>0</v>
      </c>
      <c r="G130">
        <f t="shared" si="3"/>
        <v>9</v>
      </c>
    </row>
    <row r="131" spans="1:9" x14ac:dyDescent="0.25">
      <c r="A131" s="121">
        <v>1908</v>
      </c>
      <c r="B131" s="121" t="s">
        <v>440</v>
      </c>
      <c r="C131" s="301">
        <v>342344176.22000003</v>
      </c>
      <c r="D131" s="301">
        <v>15078275.449999999</v>
      </c>
      <c r="E131" s="301">
        <v>46769679.659999996</v>
      </c>
      <c r="F131" s="301">
        <v>310652772.00999999</v>
      </c>
      <c r="G131">
        <f t="shared" si="3"/>
        <v>4</v>
      </c>
    </row>
    <row r="132" spans="1:9" x14ac:dyDescent="0.25">
      <c r="A132" s="121">
        <v>190801</v>
      </c>
      <c r="B132" s="121" t="s">
        <v>441</v>
      </c>
      <c r="C132" s="301">
        <v>342344176.22000003</v>
      </c>
      <c r="D132" s="301">
        <v>15078275.449999999</v>
      </c>
      <c r="E132" s="301">
        <v>46769679.659999996</v>
      </c>
      <c r="F132" s="301">
        <v>310652772.00999999</v>
      </c>
      <c r="G132">
        <f t="shared" si="3"/>
        <v>6</v>
      </c>
    </row>
    <row r="133" spans="1:9" x14ac:dyDescent="0.25">
      <c r="A133" s="121">
        <v>190801001</v>
      </c>
      <c r="B133" s="121" t="s">
        <v>441</v>
      </c>
      <c r="C133" s="301">
        <v>9367484.6500000004</v>
      </c>
      <c r="D133" s="301">
        <v>78274.77</v>
      </c>
      <c r="E133" s="301">
        <v>0</v>
      </c>
      <c r="F133" s="301">
        <v>9445759.4199999999</v>
      </c>
      <c r="G133">
        <f t="shared" si="3"/>
        <v>9</v>
      </c>
    </row>
    <row r="134" spans="1:9" x14ac:dyDescent="0.25">
      <c r="A134" s="121">
        <v>190801002</v>
      </c>
      <c r="B134" s="121" t="s">
        <v>442</v>
      </c>
      <c r="C134" s="301">
        <v>332976691.56999999</v>
      </c>
      <c r="D134" s="301">
        <v>15000000.68</v>
      </c>
      <c r="E134" s="301">
        <v>46769679.659999996</v>
      </c>
      <c r="F134" s="301">
        <v>301207012.58999997</v>
      </c>
      <c r="G134">
        <f t="shared" si="3"/>
        <v>9</v>
      </c>
    </row>
    <row r="135" spans="1:9" x14ac:dyDescent="0.25">
      <c r="A135" s="121">
        <v>1970</v>
      </c>
      <c r="B135" s="121" t="s">
        <v>443</v>
      </c>
      <c r="C135" s="301">
        <v>1371805644.1900001</v>
      </c>
      <c r="D135" s="301">
        <v>0</v>
      </c>
      <c r="E135" s="301">
        <v>0</v>
      </c>
      <c r="F135" s="301">
        <v>1371805644.1900001</v>
      </c>
      <c r="G135">
        <f t="shared" si="3"/>
        <v>4</v>
      </c>
    </row>
    <row r="136" spans="1:9" x14ac:dyDescent="0.25">
      <c r="A136" s="121">
        <v>197005</v>
      </c>
      <c r="B136" s="121" t="s">
        <v>262</v>
      </c>
      <c r="C136" s="301">
        <v>608276128</v>
      </c>
      <c r="D136" s="301">
        <v>0</v>
      </c>
      <c r="E136" s="301">
        <v>0</v>
      </c>
      <c r="F136" s="301">
        <v>608276128</v>
      </c>
      <c r="G136">
        <f t="shared" si="3"/>
        <v>6</v>
      </c>
      <c r="I136" s="294">
        <f>+F136+F139</f>
        <v>1357005644.1900001</v>
      </c>
    </row>
    <row r="137" spans="1:9" x14ac:dyDescent="0.25">
      <c r="A137" s="121">
        <v>197005001</v>
      </c>
      <c r="B137" s="121" t="s">
        <v>262</v>
      </c>
      <c r="C137" s="301">
        <v>608276128</v>
      </c>
      <c r="D137" s="301">
        <v>0</v>
      </c>
      <c r="E137" s="301">
        <v>0</v>
      </c>
      <c r="F137" s="301">
        <v>608276128</v>
      </c>
      <c r="G137">
        <f t="shared" si="3"/>
        <v>9</v>
      </c>
    </row>
    <row r="138" spans="1:9" x14ac:dyDescent="0.25">
      <c r="A138" s="121">
        <v>197007</v>
      </c>
      <c r="B138" s="121" t="s">
        <v>263</v>
      </c>
      <c r="C138" s="301">
        <v>748729516.19000006</v>
      </c>
      <c r="D138" s="301">
        <v>0</v>
      </c>
      <c r="E138" s="301">
        <v>0</v>
      </c>
      <c r="F138" s="301">
        <v>748729516.19000006</v>
      </c>
      <c r="G138">
        <f t="shared" si="3"/>
        <v>6</v>
      </c>
    </row>
    <row r="139" spans="1:9" x14ac:dyDescent="0.25">
      <c r="A139" s="121">
        <v>197007001</v>
      </c>
      <c r="B139" s="121" t="s">
        <v>263</v>
      </c>
      <c r="C139" s="301">
        <v>748729516.19000006</v>
      </c>
      <c r="D139" s="301">
        <v>0</v>
      </c>
      <c r="E139" s="301">
        <v>0</v>
      </c>
      <c r="F139" s="301">
        <v>748729516.19000006</v>
      </c>
      <c r="G139">
        <f t="shared" ref="G139:G202" si="4">LEN(A139)</f>
        <v>9</v>
      </c>
    </row>
    <row r="140" spans="1:9" x14ac:dyDescent="0.25">
      <c r="A140" s="121">
        <v>197008</v>
      </c>
      <c r="B140" s="121" t="s">
        <v>264</v>
      </c>
      <c r="C140" s="301">
        <v>14800000</v>
      </c>
      <c r="D140" s="301">
        <v>0</v>
      </c>
      <c r="E140" s="301">
        <v>0</v>
      </c>
      <c r="F140" s="301">
        <v>14800000</v>
      </c>
      <c r="G140">
        <f t="shared" si="4"/>
        <v>6</v>
      </c>
    </row>
    <row r="141" spans="1:9" x14ac:dyDescent="0.25">
      <c r="A141" s="121">
        <v>197008001</v>
      </c>
      <c r="B141" s="121" t="s">
        <v>264</v>
      </c>
      <c r="C141" s="301">
        <v>14800000</v>
      </c>
      <c r="D141" s="301">
        <v>0</v>
      </c>
      <c r="E141" s="301">
        <v>0</v>
      </c>
      <c r="F141" s="301">
        <v>14800000</v>
      </c>
      <c r="G141">
        <f t="shared" si="4"/>
        <v>9</v>
      </c>
    </row>
    <row r="142" spans="1:9" ht="30" x14ac:dyDescent="0.25">
      <c r="A142" s="121">
        <v>1975</v>
      </c>
      <c r="B142" s="121" t="s">
        <v>444</v>
      </c>
      <c r="C142" s="301">
        <v>-1018974696.54</v>
      </c>
      <c r="D142" s="301">
        <v>4864981</v>
      </c>
      <c r="E142" s="301">
        <v>10133844</v>
      </c>
      <c r="F142" s="301">
        <v>-1024243559.54</v>
      </c>
      <c r="G142">
        <f t="shared" si="4"/>
        <v>4</v>
      </c>
    </row>
    <row r="143" spans="1:9" x14ac:dyDescent="0.25">
      <c r="A143" s="121">
        <v>197505</v>
      </c>
      <c r="B143" s="121" t="s">
        <v>262</v>
      </c>
      <c r="C143" s="301">
        <v>-309908133.80000001</v>
      </c>
      <c r="D143" s="301">
        <v>0</v>
      </c>
      <c r="E143" s="301">
        <v>0</v>
      </c>
      <c r="F143" s="301">
        <v>-309908133.80000001</v>
      </c>
      <c r="G143">
        <f t="shared" si="4"/>
        <v>6</v>
      </c>
      <c r="I143" s="294">
        <f>+F143+F150</f>
        <v>-215146529.03000003</v>
      </c>
    </row>
    <row r="144" spans="1:9" x14ac:dyDescent="0.25">
      <c r="A144" s="121">
        <v>197505001</v>
      </c>
      <c r="B144" s="121" t="s">
        <v>262</v>
      </c>
      <c r="C144" s="301">
        <v>-309908133.80000001</v>
      </c>
      <c r="D144" s="301">
        <v>0</v>
      </c>
      <c r="E144" s="301">
        <v>0</v>
      </c>
      <c r="F144" s="301">
        <v>-309908133.80000001</v>
      </c>
      <c r="G144">
        <f t="shared" si="4"/>
        <v>9</v>
      </c>
    </row>
    <row r="145" spans="1:7" x14ac:dyDescent="0.25">
      <c r="A145" s="121">
        <v>197507</v>
      </c>
      <c r="B145" s="121" t="s">
        <v>263</v>
      </c>
      <c r="C145" s="301">
        <v>-691023228.74000001</v>
      </c>
      <c r="D145" s="301">
        <v>0</v>
      </c>
      <c r="E145" s="301">
        <v>8512197</v>
      </c>
      <c r="F145" s="301">
        <v>-699535425.74000001</v>
      </c>
      <c r="G145">
        <f t="shared" si="4"/>
        <v>6</v>
      </c>
    </row>
    <row r="146" spans="1:7" x14ac:dyDescent="0.25">
      <c r="A146" s="121">
        <v>197507001</v>
      </c>
      <c r="B146" s="121" t="s">
        <v>263</v>
      </c>
      <c r="C146" s="301">
        <v>-691023228.74000001</v>
      </c>
      <c r="D146" s="301">
        <v>0</v>
      </c>
      <c r="E146" s="301">
        <v>8512197</v>
      </c>
      <c r="F146" s="301">
        <v>-699535425.74000001</v>
      </c>
      <c r="G146">
        <f t="shared" si="4"/>
        <v>9</v>
      </c>
    </row>
    <row r="147" spans="1:7" x14ac:dyDescent="0.25">
      <c r="A147" s="121">
        <v>197508</v>
      </c>
      <c r="B147" s="121" t="s">
        <v>264</v>
      </c>
      <c r="C147" s="301">
        <v>-18043334</v>
      </c>
      <c r="D147" s="301">
        <v>4864981</v>
      </c>
      <c r="E147" s="301">
        <v>1621647</v>
      </c>
      <c r="F147" s="301">
        <v>-14800000</v>
      </c>
      <c r="G147">
        <f t="shared" si="4"/>
        <v>6</v>
      </c>
    </row>
    <row r="148" spans="1:7" x14ac:dyDescent="0.25">
      <c r="A148" s="121">
        <v>197508001</v>
      </c>
      <c r="B148" s="121" t="s">
        <v>264</v>
      </c>
      <c r="C148" s="301">
        <v>-18043334</v>
      </c>
      <c r="D148" s="301">
        <v>4864981</v>
      </c>
      <c r="E148" s="301">
        <v>1621647</v>
      </c>
      <c r="F148" s="301">
        <v>-14800000</v>
      </c>
      <c r="G148">
        <f t="shared" si="4"/>
        <v>9</v>
      </c>
    </row>
    <row r="149" spans="1:7" x14ac:dyDescent="0.25">
      <c r="A149" s="365">
        <v>2</v>
      </c>
      <c r="B149" s="121" t="s">
        <v>445</v>
      </c>
      <c r="C149" s="301">
        <v>984664670.38</v>
      </c>
      <c r="D149" s="301">
        <v>1095344889.1800001</v>
      </c>
      <c r="E149" s="301">
        <v>1082961231.6099999</v>
      </c>
      <c r="F149" s="301">
        <v>972281012.80999994</v>
      </c>
      <c r="G149">
        <f t="shared" si="4"/>
        <v>1</v>
      </c>
    </row>
    <row r="150" spans="1:7" x14ac:dyDescent="0.25">
      <c r="A150" s="121">
        <v>24</v>
      </c>
      <c r="B150" s="121" t="s">
        <v>265</v>
      </c>
      <c r="C150" s="301">
        <v>105873659.75</v>
      </c>
      <c r="D150" s="301">
        <v>712090754.59000003</v>
      </c>
      <c r="E150" s="301">
        <v>700978699.61000001</v>
      </c>
      <c r="F150" s="301">
        <v>94761604.769999996</v>
      </c>
      <c r="G150">
        <f t="shared" si="4"/>
        <v>2</v>
      </c>
    </row>
    <row r="151" spans="1:7" ht="30" x14ac:dyDescent="0.25">
      <c r="A151" s="121">
        <v>2401</v>
      </c>
      <c r="B151" s="121" t="s">
        <v>446</v>
      </c>
      <c r="C151" s="301">
        <v>0</v>
      </c>
      <c r="D151" s="301">
        <v>429459183.32999998</v>
      </c>
      <c r="E151" s="301">
        <v>429459183.32999998</v>
      </c>
      <c r="F151" s="301">
        <v>0</v>
      </c>
      <c r="G151">
        <f t="shared" si="4"/>
        <v>4</v>
      </c>
    </row>
    <row r="152" spans="1:7" x14ac:dyDescent="0.25">
      <c r="A152" s="121">
        <v>240101</v>
      </c>
      <c r="B152" s="121" t="s">
        <v>447</v>
      </c>
      <c r="C152" s="301">
        <v>0</v>
      </c>
      <c r="D152" s="301">
        <v>21185129</v>
      </c>
      <c r="E152" s="301">
        <v>21185129</v>
      </c>
      <c r="F152" s="301">
        <v>0</v>
      </c>
      <c r="G152">
        <f t="shared" si="4"/>
        <v>6</v>
      </c>
    </row>
    <row r="153" spans="1:7" x14ac:dyDescent="0.25">
      <c r="A153" s="121">
        <v>240101001</v>
      </c>
      <c r="B153" s="121" t="s">
        <v>447</v>
      </c>
      <c r="C153" s="301">
        <v>0</v>
      </c>
      <c r="D153" s="301">
        <v>21185129</v>
      </c>
      <c r="E153" s="301">
        <v>21185129</v>
      </c>
      <c r="F153" s="301">
        <v>0</v>
      </c>
      <c r="G153">
        <f t="shared" si="4"/>
        <v>9</v>
      </c>
    </row>
    <row r="154" spans="1:7" x14ac:dyDescent="0.25">
      <c r="A154" s="121">
        <v>240102</v>
      </c>
      <c r="B154" s="121" t="s">
        <v>448</v>
      </c>
      <c r="C154" s="301">
        <v>0</v>
      </c>
      <c r="D154" s="301">
        <v>408274054.32999998</v>
      </c>
      <c r="E154" s="301">
        <v>408274054.32999998</v>
      </c>
      <c r="F154" s="301">
        <v>0</v>
      </c>
      <c r="G154">
        <f t="shared" si="4"/>
        <v>6</v>
      </c>
    </row>
    <row r="155" spans="1:7" x14ac:dyDescent="0.25">
      <c r="A155" s="121">
        <v>240102001</v>
      </c>
      <c r="B155" s="121" t="s">
        <v>449</v>
      </c>
      <c r="C155" s="301">
        <v>0</v>
      </c>
      <c r="D155" s="301">
        <v>408274054.32999998</v>
      </c>
      <c r="E155" s="301">
        <v>408274054.32999998</v>
      </c>
      <c r="F155" s="301">
        <v>0</v>
      </c>
      <c r="G155">
        <f t="shared" si="4"/>
        <v>9</v>
      </c>
    </row>
    <row r="156" spans="1:7" x14ac:dyDescent="0.25">
      <c r="A156" s="121">
        <v>2407</v>
      </c>
      <c r="B156" s="121" t="s">
        <v>450</v>
      </c>
      <c r="C156" s="301">
        <v>20781459.359999999</v>
      </c>
      <c r="D156" s="301">
        <v>24694475.989999998</v>
      </c>
      <c r="E156" s="301">
        <v>6800650.0499999998</v>
      </c>
      <c r="F156" s="301">
        <v>2887633.42</v>
      </c>
      <c r="G156">
        <f t="shared" si="4"/>
        <v>4</v>
      </c>
    </row>
    <row r="157" spans="1:7" x14ac:dyDescent="0.25">
      <c r="A157" s="121">
        <v>240706</v>
      </c>
      <c r="B157" s="121" t="s">
        <v>451</v>
      </c>
      <c r="C157" s="301">
        <v>88311</v>
      </c>
      <c r="D157" s="301">
        <v>0</v>
      </c>
      <c r="E157" s="301">
        <v>0</v>
      </c>
      <c r="F157" s="301">
        <v>88311</v>
      </c>
      <c r="G157">
        <f t="shared" si="4"/>
        <v>6</v>
      </c>
    </row>
    <row r="158" spans="1:7" x14ac:dyDescent="0.25">
      <c r="A158" s="121">
        <v>240706002</v>
      </c>
      <c r="B158" s="121" t="s">
        <v>266</v>
      </c>
      <c r="C158" s="301">
        <v>88311</v>
      </c>
      <c r="D158" s="301">
        <v>0</v>
      </c>
      <c r="E158" s="301">
        <v>0</v>
      </c>
      <c r="F158" s="301">
        <v>88311</v>
      </c>
      <c r="G158">
        <f t="shared" si="4"/>
        <v>9</v>
      </c>
    </row>
    <row r="159" spans="1:7" x14ac:dyDescent="0.25">
      <c r="A159" s="121">
        <v>240720</v>
      </c>
      <c r="B159" s="121" t="s">
        <v>267</v>
      </c>
      <c r="C159" s="301">
        <v>19952078.359999999</v>
      </c>
      <c r="D159" s="301">
        <v>24694475.989999998</v>
      </c>
      <c r="E159" s="301">
        <v>6800650.0499999998</v>
      </c>
      <c r="F159" s="301">
        <v>2058252.42</v>
      </c>
      <c r="G159">
        <f t="shared" si="4"/>
        <v>6</v>
      </c>
    </row>
    <row r="160" spans="1:7" x14ac:dyDescent="0.25">
      <c r="A160" s="121">
        <v>240720001</v>
      </c>
      <c r="B160" s="121" t="s">
        <v>267</v>
      </c>
      <c r="C160" s="301">
        <v>19952078.359999999</v>
      </c>
      <c r="D160" s="301">
        <v>24694475.989999998</v>
      </c>
      <c r="E160" s="301">
        <v>6800650.0499999998</v>
      </c>
      <c r="F160" s="301">
        <v>2058252.42</v>
      </c>
      <c r="G160">
        <f t="shared" si="4"/>
        <v>9</v>
      </c>
    </row>
    <row r="161" spans="1:7" x14ac:dyDescent="0.25">
      <c r="A161" s="121">
        <v>240722</v>
      </c>
      <c r="B161" s="121" t="s">
        <v>452</v>
      </c>
      <c r="C161" s="301">
        <v>741070</v>
      </c>
      <c r="D161" s="301">
        <v>0</v>
      </c>
      <c r="E161" s="301">
        <v>0</v>
      </c>
      <c r="F161" s="301">
        <v>741070</v>
      </c>
      <c r="G161">
        <f t="shared" si="4"/>
        <v>6</v>
      </c>
    </row>
    <row r="162" spans="1:7" ht="30" x14ac:dyDescent="0.25">
      <c r="A162" s="121">
        <v>240722002</v>
      </c>
      <c r="B162" s="121" t="s">
        <v>268</v>
      </c>
      <c r="C162" s="301">
        <v>741070</v>
      </c>
      <c r="D162" s="301">
        <v>0</v>
      </c>
      <c r="E162" s="301">
        <v>0</v>
      </c>
      <c r="F162" s="301">
        <v>741070</v>
      </c>
      <c r="G162">
        <f t="shared" si="4"/>
        <v>9</v>
      </c>
    </row>
    <row r="163" spans="1:7" x14ac:dyDescent="0.25">
      <c r="A163" s="121">
        <v>2424</v>
      </c>
      <c r="B163" s="121" t="s">
        <v>453</v>
      </c>
      <c r="C163" s="301">
        <v>54558101</v>
      </c>
      <c r="D163" s="301">
        <v>30578175</v>
      </c>
      <c r="E163" s="301">
        <v>47842604</v>
      </c>
      <c r="F163" s="301">
        <v>71822530</v>
      </c>
      <c r="G163">
        <f t="shared" si="4"/>
        <v>4</v>
      </c>
    </row>
    <row r="164" spans="1:7" x14ac:dyDescent="0.25">
      <c r="A164" s="121">
        <v>242401</v>
      </c>
      <c r="B164" s="121" t="s">
        <v>269</v>
      </c>
      <c r="C164" s="301">
        <v>17923788</v>
      </c>
      <c r="D164" s="301">
        <v>11469419</v>
      </c>
      <c r="E164" s="301">
        <v>11454673</v>
      </c>
      <c r="F164" s="301">
        <v>17909042</v>
      </c>
      <c r="G164">
        <f t="shared" si="4"/>
        <v>6</v>
      </c>
    </row>
    <row r="165" spans="1:7" x14ac:dyDescent="0.25">
      <c r="A165" s="121">
        <v>242401001</v>
      </c>
      <c r="B165" s="121" t="s">
        <v>269</v>
      </c>
      <c r="C165" s="301">
        <v>17923788</v>
      </c>
      <c r="D165" s="301">
        <v>11469419</v>
      </c>
      <c r="E165" s="301">
        <v>11454673</v>
      </c>
      <c r="F165" s="301">
        <v>17909042</v>
      </c>
      <c r="G165">
        <f t="shared" si="4"/>
        <v>9</v>
      </c>
    </row>
    <row r="166" spans="1:7" x14ac:dyDescent="0.25">
      <c r="A166" s="121">
        <v>242402</v>
      </c>
      <c r="B166" s="121" t="s">
        <v>270</v>
      </c>
      <c r="C166" s="301">
        <v>13222116</v>
      </c>
      <c r="D166" s="301">
        <v>10687119</v>
      </c>
      <c r="E166" s="301">
        <v>10550173</v>
      </c>
      <c r="F166" s="301">
        <v>13085170</v>
      </c>
      <c r="G166">
        <f t="shared" si="4"/>
        <v>6</v>
      </c>
    </row>
    <row r="167" spans="1:7" x14ac:dyDescent="0.25">
      <c r="A167" s="121">
        <v>242402001</v>
      </c>
      <c r="B167" s="121" t="s">
        <v>270</v>
      </c>
      <c r="C167" s="301">
        <v>13222116</v>
      </c>
      <c r="D167" s="301">
        <v>10687119</v>
      </c>
      <c r="E167" s="301">
        <v>10550173</v>
      </c>
      <c r="F167" s="301">
        <v>13085170</v>
      </c>
      <c r="G167">
        <f t="shared" si="4"/>
        <v>9</v>
      </c>
    </row>
    <row r="168" spans="1:7" x14ac:dyDescent="0.25">
      <c r="A168" s="121">
        <v>242404</v>
      </c>
      <c r="B168" s="121" t="s">
        <v>271</v>
      </c>
      <c r="C168" s="301">
        <v>0</v>
      </c>
      <c r="D168" s="301">
        <v>709590</v>
      </c>
      <c r="E168" s="301">
        <v>709590</v>
      </c>
      <c r="F168" s="301">
        <v>0</v>
      </c>
      <c r="G168">
        <f t="shared" si="4"/>
        <v>6</v>
      </c>
    </row>
    <row r="169" spans="1:7" x14ac:dyDescent="0.25">
      <c r="A169" s="121">
        <v>242404001</v>
      </c>
      <c r="B169" s="121" t="s">
        <v>271</v>
      </c>
      <c r="C169" s="301">
        <v>0</v>
      </c>
      <c r="D169" s="301">
        <v>709590</v>
      </c>
      <c r="E169" s="301">
        <v>709590</v>
      </c>
      <c r="F169" s="301">
        <v>0</v>
      </c>
      <c r="G169">
        <f t="shared" si="4"/>
        <v>9</v>
      </c>
    </row>
    <row r="170" spans="1:7" x14ac:dyDescent="0.25">
      <c r="A170" s="121">
        <v>242405</v>
      </c>
      <c r="B170" s="121" t="s">
        <v>272</v>
      </c>
      <c r="C170" s="301">
        <v>0</v>
      </c>
      <c r="D170" s="301">
        <v>7048256</v>
      </c>
      <c r="E170" s="301">
        <v>7048256</v>
      </c>
      <c r="F170" s="301">
        <v>0</v>
      </c>
      <c r="G170">
        <f t="shared" si="4"/>
        <v>6</v>
      </c>
    </row>
    <row r="171" spans="1:7" x14ac:dyDescent="0.25">
      <c r="A171" s="121">
        <v>242405001</v>
      </c>
      <c r="B171" s="121" t="s">
        <v>272</v>
      </c>
      <c r="C171" s="301">
        <v>0</v>
      </c>
      <c r="D171" s="301">
        <v>7048256</v>
      </c>
      <c r="E171" s="301">
        <v>7048256</v>
      </c>
      <c r="F171" s="301">
        <v>0</v>
      </c>
      <c r="G171">
        <f t="shared" si="4"/>
        <v>9</v>
      </c>
    </row>
    <row r="172" spans="1:7" x14ac:dyDescent="0.25">
      <c r="A172" s="121">
        <v>242407</v>
      </c>
      <c r="B172" s="121" t="s">
        <v>273</v>
      </c>
      <c r="C172" s="301">
        <v>0</v>
      </c>
      <c r="D172" s="301">
        <v>0</v>
      </c>
      <c r="E172" s="301">
        <v>11580683</v>
      </c>
      <c r="F172" s="301">
        <v>11580683</v>
      </c>
      <c r="G172">
        <f t="shared" si="4"/>
        <v>6</v>
      </c>
    </row>
    <row r="173" spans="1:7" x14ac:dyDescent="0.25">
      <c r="A173" s="121">
        <v>242407001</v>
      </c>
      <c r="B173" s="121" t="s">
        <v>273</v>
      </c>
      <c r="C173" s="301">
        <v>0</v>
      </c>
      <c r="D173" s="301">
        <v>0</v>
      </c>
      <c r="E173" s="301">
        <v>11580683</v>
      </c>
      <c r="F173" s="301">
        <v>11580683</v>
      </c>
      <c r="G173">
        <f t="shared" si="4"/>
        <v>9</v>
      </c>
    </row>
    <row r="174" spans="1:7" x14ac:dyDescent="0.25">
      <c r="A174" s="121">
        <v>242408</v>
      </c>
      <c r="B174" s="121" t="s">
        <v>274</v>
      </c>
      <c r="C174" s="301">
        <v>0</v>
      </c>
      <c r="D174" s="301">
        <v>663791</v>
      </c>
      <c r="E174" s="301">
        <v>663791</v>
      </c>
      <c r="F174" s="301">
        <v>0</v>
      </c>
      <c r="G174">
        <f t="shared" si="4"/>
        <v>6</v>
      </c>
    </row>
    <row r="175" spans="1:7" x14ac:dyDescent="0.25">
      <c r="A175" s="121">
        <v>242408001</v>
      </c>
      <c r="B175" s="121" t="s">
        <v>274</v>
      </c>
      <c r="C175" s="301">
        <v>0</v>
      </c>
      <c r="D175" s="301">
        <v>663791</v>
      </c>
      <c r="E175" s="301">
        <v>663791</v>
      </c>
      <c r="F175" s="301">
        <v>0</v>
      </c>
      <c r="G175">
        <f t="shared" si="4"/>
        <v>9</v>
      </c>
    </row>
    <row r="176" spans="1:7" x14ac:dyDescent="0.25">
      <c r="A176" s="121">
        <v>242411</v>
      </c>
      <c r="B176" s="121" t="s">
        <v>275</v>
      </c>
      <c r="C176" s="301">
        <v>0</v>
      </c>
      <c r="D176" s="301">
        <v>0</v>
      </c>
      <c r="E176" s="301">
        <v>1099562</v>
      </c>
      <c r="F176" s="301">
        <v>1099562</v>
      </c>
      <c r="G176">
        <f t="shared" si="4"/>
        <v>6</v>
      </c>
    </row>
    <row r="177" spans="1:7" x14ac:dyDescent="0.25">
      <c r="A177" s="121">
        <v>242411001</v>
      </c>
      <c r="B177" s="121" t="s">
        <v>275</v>
      </c>
      <c r="C177" s="301">
        <v>0</v>
      </c>
      <c r="D177" s="301">
        <v>0</v>
      </c>
      <c r="E177" s="301">
        <v>1099562</v>
      </c>
      <c r="F177" s="301">
        <v>1099562</v>
      </c>
      <c r="G177">
        <f t="shared" si="4"/>
        <v>9</v>
      </c>
    </row>
    <row r="178" spans="1:7" x14ac:dyDescent="0.25">
      <c r="A178" s="121">
        <v>242490</v>
      </c>
      <c r="B178" s="121" t="s">
        <v>276</v>
      </c>
      <c r="C178" s="301">
        <v>23412197</v>
      </c>
      <c r="D178" s="301">
        <v>0</v>
      </c>
      <c r="E178" s="301">
        <v>4735876</v>
      </c>
      <c r="F178" s="301">
        <v>28148073</v>
      </c>
      <c r="G178">
        <f t="shared" si="4"/>
        <v>6</v>
      </c>
    </row>
    <row r="179" spans="1:7" x14ac:dyDescent="0.25">
      <c r="A179" s="121">
        <v>242490001</v>
      </c>
      <c r="B179" s="121" t="s">
        <v>276</v>
      </c>
      <c r="C179" s="301">
        <v>23412197</v>
      </c>
      <c r="D179" s="301">
        <v>0</v>
      </c>
      <c r="E179" s="301">
        <v>4735876</v>
      </c>
      <c r="F179" s="301">
        <v>28148073</v>
      </c>
      <c r="G179">
        <f t="shared" si="4"/>
        <v>9</v>
      </c>
    </row>
    <row r="180" spans="1:7" x14ac:dyDescent="0.25">
      <c r="A180" s="121">
        <v>2436</v>
      </c>
      <c r="B180" s="121" t="s">
        <v>454</v>
      </c>
      <c r="C180" s="301">
        <v>23039480</v>
      </c>
      <c r="D180" s="301">
        <v>30940510</v>
      </c>
      <c r="E180" s="301">
        <v>37001117</v>
      </c>
      <c r="F180" s="301">
        <v>29100087</v>
      </c>
      <c r="G180">
        <f t="shared" si="4"/>
        <v>4</v>
      </c>
    </row>
    <row r="181" spans="1:7" x14ac:dyDescent="0.25">
      <c r="A181" s="121">
        <v>243603</v>
      </c>
      <c r="B181" s="121" t="s">
        <v>278</v>
      </c>
      <c r="C181" s="301">
        <v>2626</v>
      </c>
      <c r="D181" s="301">
        <v>136741</v>
      </c>
      <c r="E181" s="301">
        <v>608741</v>
      </c>
      <c r="F181" s="301">
        <v>474626</v>
      </c>
      <c r="G181">
        <f t="shared" si="4"/>
        <v>6</v>
      </c>
    </row>
    <row r="182" spans="1:7" x14ac:dyDescent="0.25">
      <c r="A182" s="121">
        <v>243603001</v>
      </c>
      <c r="B182" s="121" t="s">
        <v>455</v>
      </c>
      <c r="C182" s="301">
        <v>841470</v>
      </c>
      <c r="D182" s="301">
        <v>136741</v>
      </c>
      <c r="E182" s="301">
        <v>608741</v>
      </c>
      <c r="F182" s="301">
        <v>1313470</v>
      </c>
      <c r="G182">
        <f t="shared" si="4"/>
        <v>9</v>
      </c>
    </row>
    <row r="183" spans="1:7" x14ac:dyDescent="0.25">
      <c r="A183" s="121">
        <v>243603002</v>
      </c>
      <c r="B183" s="121" t="s">
        <v>456</v>
      </c>
      <c r="C183" s="301">
        <v>-838844</v>
      </c>
      <c r="D183" s="301">
        <v>0</v>
      </c>
      <c r="E183" s="301">
        <v>0</v>
      </c>
      <c r="F183" s="301">
        <v>-838844</v>
      </c>
      <c r="G183">
        <f t="shared" si="4"/>
        <v>9</v>
      </c>
    </row>
    <row r="184" spans="1:7" x14ac:dyDescent="0.25">
      <c r="A184" s="121">
        <v>243605</v>
      </c>
      <c r="B184" s="121" t="s">
        <v>279</v>
      </c>
      <c r="C184" s="301">
        <v>1032114</v>
      </c>
      <c r="D184" s="301">
        <v>1732108</v>
      </c>
      <c r="E184" s="301">
        <v>1731087</v>
      </c>
      <c r="F184" s="301">
        <v>1031093</v>
      </c>
      <c r="G184">
        <f t="shared" si="4"/>
        <v>6</v>
      </c>
    </row>
    <row r="185" spans="1:7" x14ac:dyDescent="0.25">
      <c r="A185" s="121">
        <v>243605001</v>
      </c>
      <c r="B185" s="121" t="s">
        <v>455</v>
      </c>
      <c r="C185" s="301">
        <v>4606495</v>
      </c>
      <c r="D185" s="301">
        <v>1337108</v>
      </c>
      <c r="E185" s="301">
        <v>393979</v>
      </c>
      <c r="F185" s="301">
        <v>3663366</v>
      </c>
      <c r="G185">
        <f t="shared" si="4"/>
        <v>9</v>
      </c>
    </row>
    <row r="186" spans="1:7" x14ac:dyDescent="0.25">
      <c r="A186" s="121">
        <v>243605002</v>
      </c>
      <c r="B186" s="121" t="s">
        <v>456</v>
      </c>
      <c r="C186" s="301">
        <v>-3574381</v>
      </c>
      <c r="D186" s="301">
        <v>395000</v>
      </c>
      <c r="E186" s="301">
        <v>1337108</v>
      </c>
      <c r="F186" s="301">
        <v>-2632273</v>
      </c>
      <c r="G186">
        <f t="shared" si="4"/>
        <v>9</v>
      </c>
    </row>
    <row r="187" spans="1:7" x14ac:dyDescent="0.25">
      <c r="A187" s="121">
        <v>243608</v>
      </c>
      <c r="B187" s="121" t="s">
        <v>280</v>
      </c>
      <c r="C187" s="301">
        <v>3394692</v>
      </c>
      <c r="D187" s="301">
        <v>0</v>
      </c>
      <c r="E187" s="301">
        <v>470588</v>
      </c>
      <c r="F187" s="301">
        <v>3865280</v>
      </c>
      <c r="G187">
        <f t="shared" si="4"/>
        <v>6</v>
      </c>
    </row>
    <row r="188" spans="1:7" x14ac:dyDescent="0.25">
      <c r="A188" s="121">
        <v>243608001</v>
      </c>
      <c r="B188" s="121" t="s">
        <v>455</v>
      </c>
      <c r="C188" s="301">
        <v>7923366</v>
      </c>
      <c r="D188" s="301">
        <v>0</v>
      </c>
      <c r="E188" s="301">
        <v>470588</v>
      </c>
      <c r="F188" s="301">
        <v>8393954</v>
      </c>
      <c r="G188">
        <f t="shared" si="4"/>
        <v>9</v>
      </c>
    </row>
    <row r="189" spans="1:7" x14ac:dyDescent="0.25">
      <c r="A189" s="121">
        <v>243608002</v>
      </c>
      <c r="B189" s="121" t="s">
        <v>456</v>
      </c>
      <c r="C189" s="301">
        <v>-4528674</v>
      </c>
      <c r="D189" s="301">
        <v>0</v>
      </c>
      <c r="E189" s="301">
        <v>0</v>
      </c>
      <c r="F189" s="301">
        <v>-4528674</v>
      </c>
      <c r="G189">
        <f t="shared" si="4"/>
        <v>9</v>
      </c>
    </row>
    <row r="190" spans="1:7" x14ac:dyDescent="0.25">
      <c r="A190" s="121">
        <v>243615</v>
      </c>
      <c r="B190" s="121" t="s">
        <v>281</v>
      </c>
      <c r="C190" s="301">
        <v>5966000</v>
      </c>
      <c r="D190" s="301">
        <v>15001000</v>
      </c>
      <c r="E190" s="301">
        <v>18134000</v>
      </c>
      <c r="F190" s="301">
        <v>9099000</v>
      </c>
      <c r="G190">
        <f t="shared" si="4"/>
        <v>6</v>
      </c>
    </row>
    <row r="191" spans="1:7" x14ac:dyDescent="0.25">
      <c r="A191" s="121">
        <v>243615001</v>
      </c>
      <c r="B191" s="121" t="s">
        <v>455</v>
      </c>
      <c r="C191" s="301">
        <v>30293000</v>
      </c>
      <c r="D191" s="301">
        <v>9067000</v>
      </c>
      <c r="E191" s="301">
        <v>9067000</v>
      </c>
      <c r="F191" s="301">
        <v>30293000</v>
      </c>
      <c r="G191">
        <f t="shared" si="4"/>
        <v>9</v>
      </c>
    </row>
    <row r="192" spans="1:7" x14ac:dyDescent="0.25">
      <c r="A192" s="121">
        <v>243615002</v>
      </c>
      <c r="B192" s="121" t="s">
        <v>456</v>
      </c>
      <c r="C192" s="301">
        <v>-24327000</v>
      </c>
      <c r="D192" s="301">
        <v>5934000</v>
      </c>
      <c r="E192" s="301">
        <v>9067000</v>
      </c>
      <c r="F192" s="301">
        <v>-21194000</v>
      </c>
      <c r="G192">
        <f t="shared" si="4"/>
        <v>9</v>
      </c>
    </row>
    <row r="193" spans="1:7" x14ac:dyDescent="0.25">
      <c r="A193" s="121">
        <v>243625</v>
      </c>
      <c r="B193" s="121" t="s">
        <v>457</v>
      </c>
      <c r="C193" s="301">
        <v>2504822</v>
      </c>
      <c r="D193" s="301">
        <v>7046950</v>
      </c>
      <c r="E193" s="301">
        <v>13935559</v>
      </c>
      <c r="F193" s="301">
        <v>9393431</v>
      </c>
      <c r="G193">
        <f t="shared" si="4"/>
        <v>6</v>
      </c>
    </row>
    <row r="194" spans="1:7" x14ac:dyDescent="0.25">
      <c r="A194" s="121">
        <v>243625001</v>
      </c>
      <c r="B194" s="121" t="s">
        <v>458</v>
      </c>
      <c r="C194" s="301">
        <v>6810023</v>
      </c>
      <c r="D194" s="301">
        <v>6967950</v>
      </c>
      <c r="E194" s="301">
        <v>6967609</v>
      </c>
      <c r="F194" s="301">
        <v>6809682</v>
      </c>
      <c r="G194">
        <f t="shared" si="4"/>
        <v>9</v>
      </c>
    </row>
    <row r="195" spans="1:7" x14ac:dyDescent="0.25">
      <c r="A195" s="121">
        <v>243625002</v>
      </c>
      <c r="B195" s="121" t="s">
        <v>459</v>
      </c>
      <c r="C195" s="301">
        <v>-4305201</v>
      </c>
      <c r="D195" s="301">
        <v>79000</v>
      </c>
      <c r="E195" s="301">
        <v>6967950</v>
      </c>
      <c r="F195" s="301">
        <v>2583749</v>
      </c>
      <c r="G195">
        <f t="shared" si="4"/>
        <v>9</v>
      </c>
    </row>
    <row r="196" spans="1:7" x14ac:dyDescent="0.25">
      <c r="A196" s="121">
        <v>243626</v>
      </c>
      <c r="B196" s="121" t="s">
        <v>282</v>
      </c>
      <c r="C196" s="301">
        <v>847</v>
      </c>
      <c r="D196" s="301">
        <v>0</v>
      </c>
      <c r="E196" s="301">
        <v>0</v>
      </c>
      <c r="F196" s="301">
        <v>847</v>
      </c>
      <c r="G196">
        <f t="shared" si="4"/>
        <v>6</v>
      </c>
    </row>
    <row r="197" spans="1:7" x14ac:dyDescent="0.25">
      <c r="A197" s="121">
        <v>243626002</v>
      </c>
      <c r="B197" s="121" t="s">
        <v>456</v>
      </c>
      <c r="C197" s="301">
        <v>847</v>
      </c>
      <c r="D197" s="301">
        <v>0</v>
      </c>
      <c r="E197" s="301">
        <v>0</v>
      </c>
      <c r="F197" s="301">
        <v>847</v>
      </c>
      <c r="G197">
        <f t="shared" si="4"/>
        <v>9</v>
      </c>
    </row>
    <row r="198" spans="1:7" ht="30" x14ac:dyDescent="0.25">
      <c r="A198" s="121">
        <v>243627</v>
      </c>
      <c r="B198" s="121" t="s">
        <v>283</v>
      </c>
      <c r="C198" s="301">
        <v>10138379</v>
      </c>
      <c r="D198" s="301">
        <v>7023711</v>
      </c>
      <c r="E198" s="301">
        <v>2121142</v>
      </c>
      <c r="F198" s="301">
        <v>5235810</v>
      </c>
      <c r="G198">
        <f t="shared" si="4"/>
        <v>6</v>
      </c>
    </row>
    <row r="199" spans="1:7" x14ac:dyDescent="0.25">
      <c r="A199" s="121">
        <v>243627001</v>
      </c>
      <c r="B199" s="121" t="s">
        <v>455</v>
      </c>
      <c r="C199" s="301">
        <v>49827741</v>
      </c>
      <c r="D199" s="301">
        <v>146711</v>
      </c>
      <c r="E199" s="301">
        <v>2121142</v>
      </c>
      <c r="F199" s="301">
        <v>51802172</v>
      </c>
      <c r="G199">
        <f t="shared" si="4"/>
        <v>9</v>
      </c>
    </row>
    <row r="200" spans="1:7" x14ac:dyDescent="0.25">
      <c r="A200" s="121">
        <v>243627002</v>
      </c>
      <c r="B200" s="121" t="s">
        <v>456</v>
      </c>
      <c r="C200" s="301">
        <v>-39689362</v>
      </c>
      <c r="D200" s="301">
        <v>6877000</v>
      </c>
      <c r="E200" s="301">
        <v>0</v>
      </c>
      <c r="F200" s="301">
        <v>-46566362</v>
      </c>
      <c r="G200">
        <f t="shared" si="4"/>
        <v>9</v>
      </c>
    </row>
    <row r="201" spans="1:7" x14ac:dyDescent="0.25">
      <c r="A201" s="121">
        <v>2440</v>
      </c>
      <c r="B201" s="121" t="s">
        <v>460</v>
      </c>
      <c r="C201" s="301">
        <v>1685590.5</v>
      </c>
      <c r="D201" s="301">
        <v>0</v>
      </c>
      <c r="E201" s="301">
        <v>0</v>
      </c>
      <c r="F201" s="301">
        <v>1685590.5</v>
      </c>
      <c r="G201">
        <f t="shared" si="4"/>
        <v>4</v>
      </c>
    </row>
    <row r="202" spans="1:7" x14ac:dyDescent="0.25">
      <c r="A202" s="121">
        <v>244004</v>
      </c>
      <c r="B202" s="121" t="s">
        <v>286</v>
      </c>
      <c r="C202" s="301">
        <v>1685590.5</v>
      </c>
      <c r="D202" s="301">
        <v>0</v>
      </c>
      <c r="E202" s="301">
        <v>0</v>
      </c>
      <c r="F202" s="301">
        <v>1685590.5</v>
      </c>
      <c r="G202">
        <f t="shared" si="4"/>
        <v>6</v>
      </c>
    </row>
    <row r="203" spans="1:7" x14ac:dyDescent="0.25">
      <c r="A203" s="121">
        <v>244004001</v>
      </c>
      <c r="B203" s="121" t="s">
        <v>286</v>
      </c>
      <c r="C203" s="301">
        <v>1685590.5</v>
      </c>
      <c r="D203" s="301">
        <v>0</v>
      </c>
      <c r="E203" s="301">
        <v>0</v>
      </c>
      <c r="F203" s="301">
        <v>1685590.5</v>
      </c>
      <c r="G203">
        <f t="shared" ref="G203:G266" si="5">LEN(A203)</f>
        <v>9</v>
      </c>
    </row>
    <row r="204" spans="1:7" x14ac:dyDescent="0.25">
      <c r="A204" s="121">
        <v>2445</v>
      </c>
      <c r="B204" s="121" t="s">
        <v>461</v>
      </c>
      <c r="C204" s="301">
        <v>5010337.37</v>
      </c>
      <c r="D204" s="301">
        <v>84734252</v>
      </c>
      <c r="E204" s="301">
        <v>42821281.810000002</v>
      </c>
      <c r="F204" s="301">
        <v>-36902632.82</v>
      </c>
      <c r="G204">
        <f t="shared" si="5"/>
        <v>4</v>
      </c>
    </row>
    <row r="205" spans="1:7" x14ac:dyDescent="0.25">
      <c r="A205" s="121">
        <v>244501</v>
      </c>
      <c r="B205" s="121" t="s">
        <v>51</v>
      </c>
      <c r="C205" s="301">
        <v>119109232.44</v>
      </c>
      <c r="D205" s="301">
        <v>33848.74</v>
      </c>
      <c r="E205" s="301">
        <v>471080.23</v>
      </c>
      <c r="F205" s="301">
        <v>119546463.93000001</v>
      </c>
      <c r="G205">
        <f t="shared" si="5"/>
        <v>6</v>
      </c>
    </row>
    <row r="206" spans="1:7" x14ac:dyDescent="0.25">
      <c r="A206" s="121">
        <v>244501001</v>
      </c>
      <c r="B206" s="121" t="s">
        <v>51</v>
      </c>
      <c r="C206" s="301">
        <v>119109232.44</v>
      </c>
      <c r="D206" s="301">
        <v>33848.74</v>
      </c>
      <c r="E206" s="301">
        <v>471080.23</v>
      </c>
      <c r="F206" s="301">
        <v>119546463.93000001</v>
      </c>
      <c r="G206">
        <f t="shared" si="5"/>
        <v>9</v>
      </c>
    </row>
    <row r="207" spans="1:7" x14ac:dyDescent="0.25">
      <c r="A207" s="121">
        <v>244502</v>
      </c>
      <c r="B207" s="121" t="s">
        <v>136</v>
      </c>
      <c r="C207" s="301">
        <v>142889.5</v>
      </c>
      <c r="D207" s="301">
        <v>0</v>
      </c>
      <c r="E207" s="301">
        <v>0</v>
      </c>
      <c r="F207" s="301">
        <v>142889.5</v>
      </c>
      <c r="G207">
        <f t="shared" si="5"/>
        <v>6</v>
      </c>
    </row>
    <row r="208" spans="1:7" x14ac:dyDescent="0.25">
      <c r="A208" s="121">
        <v>244502001</v>
      </c>
      <c r="B208" s="121" t="s">
        <v>136</v>
      </c>
      <c r="C208" s="301">
        <v>142889.5</v>
      </c>
      <c r="D208" s="301">
        <v>0</v>
      </c>
      <c r="E208" s="301">
        <v>0</v>
      </c>
      <c r="F208" s="301">
        <v>142889.5</v>
      </c>
      <c r="G208">
        <f t="shared" si="5"/>
        <v>9</v>
      </c>
    </row>
    <row r="209" spans="1:7" x14ac:dyDescent="0.25">
      <c r="A209" s="121">
        <v>244505</v>
      </c>
      <c r="B209" s="121" t="s">
        <v>288</v>
      </c>
      <c r="C209" s="301">
        <v>-49676716.280000001</v>
      </c>
      <c r="D209" s="301">
        <v>84700403.260000005</v>
      </c>
      <c r="E209" s="301">
        <v>42350201.579999998</v>
      </c>
      <c r="F209" s="301">
        <v>-92026917.959999993</v>
      </c>
      <c r="G209">
        <f t="shared" si="5"/>
        <v>6</v>
      </c>
    </row>
    <row r="210" spans="1:7" x14ac:dyDescent="0.25">
      <c r="A210" s="121">
        <v>244505001</v>
      </c>
      <c r="B210" s="121" t="s">
        <v>288</v>
      </c>
      <c r="C210" s="301">
        <v>-49676716.280000001</v>
      </c>
      <c r="D210" s="301">
        <v>84700403.260000005</v>
      </c>
      <c r="E210" s="301">
        <v>42350201.579999998</v>
      </c>
      <c r="F210" s="301">
        <v>-92026917.959999993</v>
      </c>
      <c r="G210">
        <f t="shared" si="5"/>
        <v>9</v>
      </c>
    </row>
    <row r="211" spans="1:7" x14ac:dyDescent="0.25">
      <c r="A211" s="121">
        <v>244580</v>
      </c>
      <c r="B211" s="121" t="s">
        <v>289</v>
      </c>
      <c r="C211" s="301">
        <v>-64565068.289999999</v>
      </c>
      <c r="D211" s="301">
        <v>0</v>
      </c>
      <c r="E211" s="301">
        <v>0</v>
      </c>
      <c r="F211" s="301">
        <v>-64565068.289999999</v>
      </c>
      <c r="G211">
        <f t="shared" si="5"/>
        <v>6</v>
      </c>
    </row>
    <row r="212" spans="1:7" x14ac:dyDescent="0.25">
      <c r="A212" s="121">
        <v>244580001</v>
      </c>
      <c r="B212" s="121" t="s">
        <v>289</v>
      </c>
      <c r="C212" s="301">
        <v>-64565068.289999999</v>
      </c>
      <c r="D212" s="301">
        <v>0</v>
      </c>
      <c r="E212" s="301">
        <v>0</v>
      </c>
      <c r="F212" s="301">
        <v>-64565068.289999999</v>
      </c>
      <c r="G212">
        <f t="shared" si="5"/>
        <v>9</v>
      </c>
    </row>
    <row r="213" spans="1:7" x14ac:dyDescent="0.25">
      <c r="A213" s="121">
        <v>2490</v>
      </c>
      <c r="B213" s="121" t="s">
        <v>462</v>
      </c>
      <c r="C213" s="301">
        <v>798691.52</v>
      </c>
      <c r="D213" s="301">
        <v>111684158.27</v>
      </c>
      <c r="E213" s="301">
        <v>137053863.41999999</v>
      </c>
      <c r="F213" s="301">
        <v>26168396.670000002</v>
      </c>
      <c r="G213">
        <f t="shared" si="5"/>
        <v>4</v>
      </c>
    </row>
    <row r="214" spans="1:7" x14ac:dyDescent="0.25">
      <c r="A214" s="121">
        <v>249040</v>
      </c>
      <c r="B214" s="121" t="s">
        <v>292</v>
      </c>
      <c r="C214" s="301">
        <v>213498</v>
      </c>
      <c r="D214" s="301">
        <v>0</v>
      </c>
      <c r="E214" s="301">
        <v>0</v>
      </c>
      <c r="F214" s="301">
        <v>213498</v>
      </c>
      <c r="G214">
        <f t="shared" si="5"/>
        <v>6</v>
      </c>
    </row>
    <row r="215" spans="1:7" x14ac:dyDescent="0.25">
      <c r="A215" s="121">
        <v>249040001</v>
      </c>
      <c r="B215" s="121" t="s">
        <v>292</v>
      </c>
      <c r="C215" s="301">
        <v>213498</v>
      </c>
      <c r="D215" s="301">
        <v>0</v>
      </c>
      <c r="E215" s="301">
        <v>0</v>
      </c>
      <c r="F215" s="301">
        <v>213498</v>
      </c>
      <c r="G215">
        <f t="shared" si="5"/>
        <v>9</v>
      </c>
    </row>
    <row r="216" spans="1:7" x14ac:dyDescent="0.25">
      <c r="A216" s="121">
        <v>249050</v>
      </c>
      <c r="B216" s="121" t="s">
        <v>463</v>
      </c>
      <c r="C216" s="301">
        <v>79400</v>
      </c>
      <c r="D216" s="301">
        <v>14116500</v>
      </c>
      <c r="E216" s="301">
        <v>14116500</v>
      </c>
      <c r="F216" s="301">
        <v>79400</v>
      </c>
      <c r="G216">
        <f t="shared" si="5"/>
        <v>6</v>
      </c>
    </row>
    <row r="217" spans="1:7" x14ac:dyDescent="0.25">
      <c r="A217" s="121">
        <v>249050001</v>
      </c>
      <c r="B217" s="121" t="s">
        <v>464</v>
      </c>
      <c r="C217" s="301">
        <v>47600</v>
      </c>
      <c r="D217" s="301">
        <v>8469000</v>
      </c>
      <c r="E217" s="301">
        <v>8469000</v>
      </c>
      <c r="F217" s="301">
        <v>47600</v>
      </c>
      <c r="G217">
        <f t="shared" si="5"/>
        <v>9</v>
      </c>
    </row>
    <row r="218" spans="1:7" x14ac:dyDescent="0.25">
      <c r="A218" s="121">
        <v>249050002</v>
      </c>
      <c r="B218" s="121" t="s">
        <v>465</v>
      </c>
      <c r="C218" s="301">
        <v>31800</v>
      </c>
      <c r="D218" s="301">
        <v>5647500</v>
      </c>
      <c r="E218" s="301">
        <v>5647500</v>
      </c>
      <c r="F218" s="301">
        <v>31800</v>
      </c>
      <c r="G218">
        <f t="shared" si="5"/>
        <v>9</v>
      </c>
    </row>
    <row r="219" spans="1:7" x14ac:dyDescent="0.25">
      <c r="A219" s="121">
        <v>249051</v>
      </c>
      <c r="B219" s="121" t="s">
        <v>295</v>
      </c>
      <c r="C219" s="301">
        <v>0</v>
      </c>
      <c r="D219" s="301">
        <v>5637010</v>
      </c>
      <c r="E219" s="301">
        <v>5637010</v>
      </c>
      <c r="F219" s="301">
        <v>0</v>
      </c>
      <c r="G219">
        <f t="shared" si="5"/>
        <v>6</v>
      </c>
    </row>
    <row r="220" spans="1:7" x14ac:dyDescent="0.25">
      <c r="A220" s="121">
        <v>249051001</v>
      </c>
      <c r="B220" s="121" t="s">
        <v>295</v>
      </c>
      <c r="C220" s="301">
        <v>0</v>
      </c>
      <c r="D220" s="301">
        <v>5637010</v>
      </c>
      <c r="E220" s="301">
        <v>5637010</v>
      </c>
      <c r="F220" s="301">
        <v>0</v>
      </c>
      <c r="G220">
        <f t="shared" si="5"/>
        <v>9</v>
      </c>
    </row>
    <row r="221" spans="1:7" x14ac:dyDescent="0.25">
      <c r="A221" s="121">
        <v>249054</v>
      </c>
      <c r="B221" s="121" t="s">
        <v>278</v>
      </c>
      <c r="C221" s="301">
        <v>0</v>
      </c>
      <c r="D221" s="301">
        <v>62319245</v>
      </c>
      <c r="E221" s="301">
        <v>62319245</v>
      </c>
      <c r="F221" s="301">
        <v>0</v>
      </c>
      <c r="G221">
        <f t="shared" si="5"/>
        <v>6</v>
      </c>
    </row>
    <row r="222" spans="1:7" x14ac:dyDescent="0.25">
      <c r="A222" s="121">
        <v>249054001</v>
      </c>
      <c r="B222" s="121" t="s">
        <v>278</v>
      </c>
      <c r="C222" s="301">
        <v>0</v>
      </c>
      <c r="D222" s="301">
        <v>62319245</v>
      </c>
      <c r="E222" s="301">
        <v>62319245</v>
      </c>
      <c r="F222" s="301">
        <v>0</v>
      </c>
      <c r="G222">
        <f t="shared" si="5"/>
        <v>9</v>
      </c>
    </row>
    <row r="223" spans="1:7" x14ac:dyDescent="0.25">
      <c r="A223" s="121">
        <v>249055</v>
      </c>
      <c r="B223" s="121" t="s">
        <v>279</v>
      </c>
      <c r="C223" s="301">
        <v>505793.52</v>
      </c>
      <c r="D223" s="301">
        <v>29611403.27</v>
      </c>
      <c r="E223" s="301">
        <v>54981108.420000002</v>
      </c>
      <c r="F223" s="301">
        <v>25875498.670000002</v>
      </c>
      <c r="G223">
        <f t="shared" si="5"/>
        <v>6</v>
      </c>
    </row>
    <row r="224" spans="1:7" x14ac:dyDescent="0.25">
      <c r="A224" s="121">
        <v>249055001</v>
      </c>
      <c r="B224" s="121" t="s">
        <v>279</v>
      </c>
      <c r="C224" s="301">
        <v>505793.52</v>
      </c>
      <c r="D224" s="301">
        <v>29611403.27</v>
      </c>
      <c r="E224" s="301">
        <v>54981108.420000002</v>
      </c>
      <c r="F224" s="301">
        <v>25875498.670000002</v>
      </c>
      <c r="G224">
        <f t="shared" si="5"/>
        <v>9</v>
      </c>
    </row>
    <row r="225" spans="1:10" x14ac:dyDescent="0.25">
      <c r="A225" s="121">
        <v>25</v>
      </c>
      <c r="B225" s="121" t="s">
        <v>296</v>
      </c>
      <c r="C225" s="301">
        <v>822065016.03999996</v>
      </c>
      <c r="D225" s="301">
        <v>382090782</v>
      </c>
      <c r="E225" s="301">
        <v>381982532</v>
      </c>
      <c r="F225" s="301">
        <v>821956766.03999996</v>
      </c>
      <c r="G225">
        <f t="shared" si="5"/>
        <v>2</v>
      </c>
    </row>
    <row r="226" spans="1:10" x14ac:dyDescent="0.25">
      <c r="A226" s="121">
        <v>2511</v>
      </c>
      <c r="B226" s="121" t="s">
        <v>466</v>
      </c>
      <c r="C226" s="301">
        <v>822065016.03999996</v>
      </c>
      <c r="D226" s="301">
        <v>382090782</v>
      </c>
      <c r="E226" s="301">
        <v>381982532</v>
      </c>
      <c r="F226" s="301">
        <v>821956766.03999996</v>
      </c>
      <c r="G226">
        <f t="shared" si="5"/>
        <v>4</v>
      </c>
    </row>
    <row r="227" spans="1:10" x14ac:dyDescent="0.25">
      <c r="A227" s="121">
        <v>251101</v>
      </c>
      <c r="B227" s="121" t="s">
        <v>298</v>
      </c>
      <c r="C227" s="301">
        <v>0</v>
      </c>
      <c r="D227" s="301">
        <v>189709497.80000001</v>
      </c>
      <c r="E227" s="301">
        <v>189709497.80000001</v>
      </c>
      <c r="F227" s="301">
        <v>0</v>
      </c>
      <c r="G227">
        <f t="shared" si="5"/>
        <v>6</v>
      </c>
    </row>
    <row r="228" spans="1:10" x14ac:dyDescent="0.25">
      <c r="A228" s="121">
        <v>251101001</v>
      </c>
      <c r="B228" s="121" t="s">
        <v>298</v>
      </c>
      <c r="C228" s="301">
        <v>0</v>
      </c>
      <c r="D228" s="301">
        <v>189709497.80000001</v>
      </c>
      <c r="E228" s="301">
        <v>189709497.80000001</v>
      </c>
      <c r="F228" s="301">
        <v>0</v>
      </c>
      <c r="G228">
        <f t="shared" si="5"/>
        <v>9</v>
      </c>
    </row>
    <row r="229" spans="1:10" x14ac:dyDescent="0.25">
      <c r="A229" s="121">
        <v>251102</v>
      </c>
      <c r="B229" s="121" t="s">
        <v>299</v>
      </c>
      <c r="C229" s="301">
        <v>0</v>
      </c>
      <c r="D229" s="301">
        <v>22579089</v>
      </c>
      <c r="E229" s="301">
        <v>22579089</v>
      </c>
      <c r="F229" s="301">
        <v>0</v>
      </c>
      <c r="G229">
        <f t="shared" si="5"/>
        <v>6</v>
      </c>
    </row>
    <row r="230" spans="1:10" x14ac:dyDescent="0.25">
      <c r="A230" s="121">
        <v>251102001</v>
      </c>
      <c r="B230" s="121" t="s">
        <v>299</v>
      </c>
      <c r="C230" s="301">
        <v>0</v>
      </c>
      <c r="D230" s="301">
        <v>22579089</v>
      </c>
      <c r="E230" s="301">
        <v>22579089</v>
      </c>
      <c r="F230" s="301">
        <v>0</v>
      </c>
      <c r="G230">
        <f t="shared" si="5"/>
        <v>9</v>
      </c>
    </row>
    <row r="231" spans="1:10" x14ac:dyDescent="0.25">
      <c r="A231" s="121">
        <v>251104</v>
      </c>
      <c r="B231" s="121" t="s">
        <v>300</v>
      </c>
      <c r="C231" s="301">
        <v>243954675.03999999</v>
      </c>
      <c r="D231" s="301">
        <v>30413663</v>
      </c>
      <c r="E231" s="301">
        <v>30413663</v>
      </c>
      <c r="F231" s="301">
        <v>243954675.03999999</v>
      </c>
      <c r="G231">
        <f t="shared" si="5"/>
        <v>6</v>
      </c>
    </row>
    <row r="232" spans="1:10" x14ac:dyDescent="0.25">
      <c r="A232" s="121">
        <v>251104001</v>
      </c>
      <c r="B232" s="121" t="s">
        <v>300</v>
      </c>
      <c r="C232" s="301">
        <v>243954675.03999999</v>
      </c>
      <c r="D232" s="301">
        <v>30413663</v>
      </c>
      <c r="E232" s="301">
        <v>30413663</v>
      </c>
      <c r="F232" s="301">
        <v>243954675.03999999</v>
      </c>
      <c r="G232">
        <f t="shared" si="5"/>
        <v>9</v>
      </c>
    </row>
    <row r="233" spans="1:10" x14ac:dyDescent="0.25">
      <c r="A233" s="121">
        <v>251105</v>
      </c>
      <c r="B233" s="121" t="s">
        <v>301</v>
      </c>
      <c r="C233" s="301">
        <v>180653380</v>
      </c>
      <c r="D233" s="301">
        <v>20445654</v>
      </c>
      <c r="E233" s="301">
        <v>20445654</v>
      </c>
      <c r="F233" s="301">
        <v>180653380</v>
      </c>
      <c r="G233">
        <f t="shared" si="5"/>
        <v>6</v>
      </c>
    </row>
    <row r="234" spans="1:10" x14ac:dyDescent="0.25">
      <c r="A234" s="121">
        <v>251105001</v>
      </c>
      <c r="B234" s="121" t="s">
        <v>301</v>
      </c>
      <c r="C234" s="301">
        <v>180653380</v>
      </c>
      <c r="D234" s="301">
        <v>20445654</v>
      </c>
      <c r="E234" s="301">
        <v>20445654</v>
      </c>
      <c r="F234" s="301">
        <v>180653380</v>
      </c>
      <c r="G234">
        <f t="shared" si="5"/>
        <v>9</v>
      </c>
      <c r="I234">
        <f>+'BLCE JUL-26'!F232</f>
        <v>0</v>
      </c>
      <c r="J234" s="157">
        <f>+I234-F234</f>
        <v>-180653380</v>
      </c>
    </row>
    <row r="235" spans="1:10" x14ac:dyDescent="0.25">
      <c r="A235" s="121">
        <v>251106</v>
      </c>
      <c r="B235" s="121" t="s">
        <v>302</v>
      </c>
      <c r="C235" s="301">
        <v>331971499</v>
      </c>
      <c r="D235" s="301">
        <v>2338715</v>
      </c>
      <c r="E235" s="301">
        <v>2338715</v>
      </c>
      <c r="F235" s="301">
        <v>331971499</v>
      </c>
      <c r="G235">
        <f t="shared" si="5"/>
        <v>6</v>
      </c>
    </row>
    <row r="236" spans="1:10" x14ac:dyDescent="0.25">
      <c r="A236" s="121">
        <v>251106001</v>
      </c>
      <c r="B236" s="121" t="s">
        <v>302</v>
      </c>
      <c r="C236" s="301">
        <v>331971499</v>
      </c>
      <c r="D236" s="301">
        <v>2338715</v>
      </c>
      <c r="E236" s="301">
        <v>2338715</v>
      </c>
      <c r="F236" s="301">
        <v>331971499</v>
      </c>
      <c r="G236">
        <f t="shared" si="5"/>
        <v>9</v>
      </c>
    </row>
    <row r="237" spans="1:10" x14ac:dyDescent="0.25">
      <c r="A237" s="121">
        <v>251107</v>
      </c>
      <c r="B237" s="121" t="s">
        <v>303</v>
      </c>
      <c r="C237" s="301">
        <v>44974011</v>
      </c>
      <c r="D237" s="301">
        <v>8328479</v>
      </c>
      <c r="E237" s="301">
        <v>8328479</v>
      </c>
      <c r="F237" s="301">
        <v>44974011</v>
      </c>
      <c r="G237">
        <f t="shared" si="5"/>
        <v>6</v>
      </c>
    </row>
    <row r="238" spans="1:10" x14ac:dyDescent="0.25">
      <c r="A238" s="121">
        <v>251107001</v>
      </c>
      <c r="B238" s="121" t="s">
        <v>303</v>
      </c>
      <c r="C238" s="301">
        <v>44974011</v>
      </c>
      <c r="D238" s="301">
        <v>8328479</v>
      </c>
      <c r="E238" s="301">
        <v>8328479</v>
      </c>
      <c r="F238" s="301">
        <v>44974011</v>
      </c>
      <c r="G238">
        <f t="shared" si="5"/>
        <v>9</v>
      </c>
    </row>
    <row r="239" spans="1:10" x14ac:dyDescent="0.25">
      <c r="A239" s="121">
        <v>251109</v>
      </c>
      <c r="B239" s="121" t="s">
        <v>304</v>
      </c>
      <c r="C239" s="301">
        <v>10689644</v>
      </c>
      <c r="D239" s="301">
        <v>22650692</v>
      </c>
      <c r="E239" s="301">
        <v>22650692</v>
      </c>
      <c r="F239" s="301">
        <v>10689644</v>
      </c>
      <c r="G239">
        <f t="shared" si="5"/>
        <v>6</v>
      </c>
    </row>
    <row r="240" spans="1:10" x14ac:dyDescent="0.25">
      <c r="A240" s="121">
        <v>251109001</v>
      </c>
      <c r="B240" s="121" t="s">
        <v>304</v>
      </c>
      <c r="C240" s="301">
        <v>7873721</v>
      </c>
      <c r="D240" s="301">
        <v>20120577</v>
      </c>
      <c r="E240" s="301">
        <v>20120577</v>
      </c>
      <c r="F240" s="301">
        <v>7873721</v>
      </c>
      <c r="G240">
        <f t="shared" si="5"/>
        <v>9</v>
      </c>
    </row>
    <row r="241" spans="1:7" x14ac:dyDescent="0.25">
      <c r="A241" s="121">
        <v>251109002</v>
      </c>
      <c r="B241" s="121" t="s">
        <v>305</v>
      </c>
      <c r="C241" s="301">
        <v>2815923</v>
      </c>
      <c r="D241" s="301">
        <v>2530115</v>
      </c>
      <c r="E241" s="301">
        <v>2530115</v>
      </c>
      <c r="F241" s="301">
        <v>2815923</v>
      </c>
      <c r="G241">
        <f t="shared" si="5"/>
        <v>9</v>
      </c>
    </row>
    <row r="242" spans="1:7" x14ac:dyDescent="0.25">
      <c r="A242" s="121">
        <v>251110</v>
      </c>
      <c r="B242" s="121" t="s">
        <v>306</v>
      </c>
      <c r="C242" s="301">
        <v>0</v>
      </c>
      <c r="D242" s="301">
        <v>14008171</v>
      </c>
      <c r="E242" s="301">
        <v>14008171</v>
      </c>
      <c r="F242" s="301">
        <v>0</v>
      </c>
      <c r="G242">
        <f t="shared" si="5"/>
        <v>6</v>
      </c>
    </row>
    <row r="243" spans="1:7" x14ac:dyDescent="0.25">
      <c r="A243" s="121">
        <v>251110001</v>
      </c>
      <c r="B243" s="121" t="s">
        <v>306</v>
      </c>
      <c r="C243" s="301">
        <v>0</v>
      </c>
      <c r="D243" s="301">
        <v>14008171</v>
      </c>
      <c r="E243" s="301">
        <v>14008171</v>
      </c>
      <c r="F243" s="301">
        <v>0</v>
      </c>
      <c r="G243">
        <f t="shared" si="5"/>
        <v>9</v>
      </c>
    </row>
    <row r="244" spans="1:7" x14ac:dyDescent="0.25">
      <c r="A244" s="121">
        <v>251111</v>
      </c>
      <c r="B244" s="121" t="s">
        <v>307</v>
      </c>
      <c r="C244" s="301">
        <v>8300</v>
      </c>
      <c r="D244" s="301">
        <v>2512400</v>
      </c>
      <c r="E244" s="301">
        <v>2512400</v>
      </c>
      <c r="F244" s="301">
        <v>8300</v>
      </c>
      <c r="G244">
        <f t="shared" si="5"/>
        <v>6</v>
      </c>
    </row>
    <row r="245" spans="1:7" x14ac:dyDescent="0.25">
      <c r="A245" s="121">
        <v>251111001</v>
      </c>
      <c r="B245" s="121" t="s">
        <v>307</v>
      </c>
      <c r="C245" s="301">
        <v>8300</v>
      </c>
      <c r="D245" s="301">
        <v>2512400</v>
      </c>
      <c r="E245" s="301">
        <v>2512400</v>
      </c>
      <c r="F245" s="301">
        <v>8300</v>
      </c>
      <c r="G245">
        <f t="shared" si="5"/>
        <v>9</v>
      </c>
    </row>
    <row r="246" spans="1:7" x14ac:dyDescent="0.25">
      <c r="A246" s="121">
        <v>251122</v>
      </c>
      <c r="B246" s="121" t="s">
        <v>308</v>
      </c>
      <c r="C246" s="301">
        <v>8673587</v>
      </c>
      <c r="D246" s="301">
        <v>32205181</v>
      </c>
      <c r="E246" s="301">
        <v>32104006</v>
      </c>
      <c r="F246" s="301">
        <v>8572412</v>
      </c>
      <c r="G246">
        <f t="shared" si="5"/>
        <v>6</v>
      </c>
    </row>
    <row r="247" spans="1:7" x14ac:dyDescent="0.25">
      <c r="A247" s="121">
        <v>251122001</v>
      </c>
      <c r="B247" s="121" t="s">
        <v>308</v>
      </c>
      <c r="C247" s="301">
        <v>8673587</v>
      </c>
      <c r="D247" s="301">
        <v>32205181</v>
      </c>
      <c r="E247" s="301">
        <v>32104006</v>
      </c>
      <c r="F247" s="301">
        <v>8572412</v>
      </c>
      <c r="G247">
        <f t="shared" si="5"/>
        <v>9</v>
      </c>
    </row>
    <row r="248" spans="1:7" x14ac:dyDescent="0.25">
      <c r="A248" s="121">
        <v>251123</v>
      </c>
      <c r="B248" s="121" t="s">
        <v>309</v>
      </c>
      <c r="C248" s="301">
        <v>784500</v>
      </c>
      <c r="D248" s="301">
        <v>22749781</v>
      </c>
      <c r="E248" s="301">
        <v>22742706</v>
      </c>
      <c r="F248" s="301">
        <v>777425</v>
      </c>
      <c r="G248">
        <f t="shared" si="5"/>
        <v>6</v>
      </c>
    </row>
    <row r="249" spans="1:7" x14ac:dyDescent="0.25">
      <c r="A249" s="121">
        <v>251123001</v>
      </c>
      <c r="B249" s="121" t="s">
        <v>309</v>
      </c>
      <c r="C249" s="301">
        <v>784500</v>
      </c>
      <c r="D249" s="301">
        <v>22749781</v>
      </c>
      <c r="E249" s="301">
        <v>22742706</v>
      </c>
      <c r="F249" s="301">
        <v>777425</v>
      </c>
      <c r="G249">
        <f t="shared" si="5"/>
        <v>9</v>
      </c>
    </row>
    <row r="250" spans="1:7" x14ac:dyDescent="0.25">
      <c r="A250" s="121">
        <v>251124</v>
      </c>
      <c r="B250" s="121" t="s">
        <v>310</v>
      </c>
      <c r="C250" s="301">
        <v>63500</v>
      </c>
      <c r="D250" s="301">
        <v>11292200</v>
      </c>
      <c r="E250" s="301">
        <v>11292200</v>
      </c>
      <c r="F250" s="301">
        <v>63500</v>
      </c>
      <c r="G250">
        <f t="shared" si="5"/>
        <v>6</v>
      </c>
    </row>
    <row r="251" spans="1:7" x14ac:dyDescent="0.25">
      <c r="A251" s="121">
        <v>251124001</v>
      </c>
      <c r="B251" s="121" t="s">
        <v>310</v>
      </c>
      <c r="C251" s="301">
        <v>63500</v>
      </c>
      <c r="D251" s="301">
        <v>11292200</v>
      </c>
      <c r="E251" s="301">
        <v>11292200</v>
      </c>
      <c r="F251" s="301">
        <v>63500</v>
      </c>
      <c r="G251">
        <f t="shared" si="5"/>
        <v>9</v>
      </c>
    </row>
    <row r="252" spans="1:7" x14ac:dyDescent="0.25">
      <c r="A252" s="121">
        <v>251125</v>
      </c>
      <c r="B252" s="121" t="s">
        <v>311</v>
      </c>
      <c r="C252" s="301">
        <v>291920</v>
      </c>
      <c r="D252" s="301">
        <v>2857259.2</v>
      </c>
      <c r="E252" s="301">
        <v>2857259.2</v>
      </c>
      <c r="F252" s="301">
        <v>291920</v>
      </c>
      <c r="G252">
        <f t="shared" si="5"/>
        <v>6</v>
      </c>
    </row>
    <row r="253" spans="1:7" x14ac:dyDescent="0.25">
      <c r="A253" s="121">
        <v>251125001</v>
      </c>
      <c r="B253" s="121" t="s">
        <v>311</v>
      </c>
      <c r="C253" s="301">
        <v>291920</v>
      </c>
      <c r="D253" s="301">
        <v>2857259.2</v>
      </c>
      <c r="E253" s="301">
        <v>2857259.2</v>
      </c>
      <c r="F253" s="301">
        <v>291920</v>
      </c>
      <c r="G253">
        <f t="shared" si="5"/>
        <v>9</v>
      </c>
    </row>
    <row r="254" spans="1:7" x14ac:dyDescent="0.25">
      <c r="A254" s="121">
        <v>27</v>
      </c>
      <c r="B254" s="121" t="s">
        <v>99</v>
      </c>
      <c r="C254" s="301">
        <v>56725994.590000004</v>
      </c>
      <c r="D254" s="301">
        <v>1163352.5900000001</v>
      </c>
      <c r="E254" s="301">
        <v>0</v>
      </c>
      <c r="F254" s="301">
        <v>55562642</v>
      </c>
      <c r="G254">
        <f t="shared" si="5"/>
        <v>2</v>
      </c>
    </row>
    <row r="255" spans="1:7" x14ac:dyDescent="0.25">
      <c r="A255" s="121">
        <v>2701</v>
      </c>
      <c r="B255" s="121" t="s">
        <v>467</v>
      </c>
      <c r="C255" s="301">
        <v>56725994.590000004</v>
      </c>
      <c r="D255" s="301">
        <v>1163352.5900000001</v>
      </c>
      <c r="E255" s="301">
        <v>0</v>
      </c>
      <c r="F255" s="301">
        <v>55562642</v>
      </c>
      <c r="G255">
        <f t="shared" si="5"/>
        <v>4</v>
      </c>
    </row>
    <row r="256" spans="1:7" x14ac:dyDescent="0.25">
      <c r="A256" s="121">
        <v>270103</v>
      </c>
      <c r="B256" s="121" t="s">
        <v>312</v>
      </c>
      <c r="C256" s="301">
        <v>56725994.590000004</v>
      </c>
      <c r="D256" s="301">
        <v>1163352.5900000001</v>
      </c>
      <c r="E256" s="301">
        <v>0</v>
      </c>
      <c r="F256" s="301">
        <v>55562642</v>
      </c>
      <c r="G256">
        <f t="shared" si="5"/>
        <v>6</v>
      </c>
    </row>
    <row r="257" spans="1:7" x14ac:dyDescent="0.25">
      <c r="A257" s="121">
        <v>270103001</v>
      </c>
      <c r="B257" s="121" t="s">
        <v>312</v>
      </c>
      <c r="C257" s="301">
        <v>56725994.590000004</v>
      </c>
      <c r="D257" s="301">
        <v>1163352.5900000001</v>
      </c>
      <c r="E257" s="301">
        <v>0</v>
      </c>
      <c r="F257" s="301">
        <v>55562642</v>
      </c>
      <c r="G257">
        <f t="shared" si="5"/>
        <v>9</v>
      </c>
    </row>
    <row r="258" spans="1:7" x14ac:dyDescent="0.25">
      <c r="A258" s="365">
        <v>3</v>
      </c>
      <c r="B258" s="121" t="s">
        <v>28</v>
      </c>
      <c r="C258" s="301">
        <v>9304688814.8299999</v>
      </c>
      <c r="D258" s="301">
        <v>0</v>
      </c>
      <c r="E258" s="301">
        <v>0</v>
      </c>
      <c r="F258" s="301">
        <v>9304688814.8299999</v>
      </c>
      <c r="G258">
        <f t="shared" si="5"/>
        <v>1</v>
      </c>
    </row>
    <row r="259" spans="1:7" x14ac:dyDescent="0.25">
      <c r="A259" s="121">
        <v>31</v>
      </c>
      <c r="B259" s="121" t="s">
        <v>314</v>
      </c>
      <c r="C259" s="301">
        <v>9304688814.8299999</v>
      </c>
      <c r="D259" s="301">
        <v>0</v>
      </c>
      <c r="E259" s="301">
        <v>0</v>
      </c>
      <c r="F259" s="301">
        <v>9304688814.8299999</v>
      </c>
      <c r="G259">
        <f t="shared" si="5"/>
        <v>2</v>
      </c>
    </row>
    <row r="260" spans="1:7" x14ac:dyDescent="0.25">
      <c r="A260" s="121">
        <v>3105</v>
      </c>
      <c r="B260" s="121" t="s">
        <v>470</v>
      </c>
      <c r="C260" s="301">
        <v>2295038627.4400001</v>
      </c>
      <c r="D260" s="301">
        <v>0</v>
      </c>
      <c r="E260" s="301">
        <v>0</v>
      </c>
      <c r="F260" s="301">
        <v>2295038627.4400001</v>
      </c>
      <c r="G260">
        <f t="shared" si="5"/>
        <v>4</v>
      </c>
    </row>
    <row r="261" spans="1:7" x14ac:dyDescent="0.25">
      <c r="A261" s="121">
        <v>310506</v>
      </c>
      <c r="B261" s="121" t="s">
        <v>101</v>
      </c>
      <c r="C261" s="301">
        <v>2295038627.4400001</v>
      </c>
      <c r="D261" s="301">
        <v>0</v>
      </c>
      <c r="E261" s="301">
        <v>0</v>
      </c>
      <c r="F261" s="301">
        <v>2295038627.4400001</v>
      </c>
      <c r="G261">
        <f t="shared" si="5"/>
        <v>6</v>
      </c>
    </row>
    <row r="262" spans="1:7" x14ac:dyDescent="0.25">
      <c r="A262" s="121">
        <v>310506001</v>
      </c>
      <c r="B262" s="121" t="s">
        <v>471</v>
      </c>
      <c r="C262" s="301">
        <v>2295038627.4400001</v>
      </c>
      <c r="D262" s="301">
        <v>0</v>
      </c>
      <c r="E262" s="301">
        <v>0</v>
      </c>
      <c r="F262" s="301">
        <v>2295038627.4400001</v>
      </c>
      <c r="G262">
        <f t="shared" si="5"/>
        <v>9</v>
      </c>
    </row>
    <row r="263" spans="1:7" x14ac:dyDescent="0.25">
      <c r="A263" s="121">
        <v>3109</v>
      </c>
      <c r="B263" s="121" t="s">
        <v>473</v>
      </c>
      <c r="C263" s="301">
        <v>7009650187.3900003</v>
      </c>
      <c r="D263" s="301">
        <v>0</v>
      </c>
      <c r="E263" s="301">
        <v>0</v>
      </c>
      <c r="F263" s="301">
        <v>7009650187.3900003</v>
      </c>
      <c r="G263">
        <f t="shared" si="5"/>
        <v>4</v>
      </c>
    </row>
    <row r="264" spans="1:7" x14ac:dyDescent="0.25">
      <c r="A264" s="121">
        <v>310901</v>
      </c>
      <c r="B264" s="121" t="s">
        <v>474</v>
      </c>
      <c r="C264" s="301">
        <v>12083307654.76</v>
      </c>
      <c r="D264" s="301">
        <v>0</v>
      </c>
      <c r="E264" s="301">
        <v>0</v>
      </c>
      <c r="F264" s="301">
        <v>12083307654.76</v>
      </c>
      <c r="G264">
        <f t="shared" si="5"/>
        <v>6</v>
      </c>
    </row>
    <row r="265" spans="1:7" x14ac:dyDescent="0.25">
      <c r="A265" s="121">
        <v>310901001</v>
      </c>
      <c r="B265" s="121" t="s">
        <v>474</v>
      </c>
      <c r="C265" s="301">
        <v>5504361949.5699997</v>
      </c>
      <c r="D265" s="301">
        <v>0</v>
      </c>
      <c r="E265" s="301">
        <v>0</v>
      </c>
      <c r="F265" s="301">
        <v>5504361949.5699997</v>
      </c>
      <c r="G265">
        <f t="shared" si="5"/>
        <v>9</v>
      </c>
    </row>
    <row r="266" spans="1:7" ht="30" x14ac:dyDescent="0.25">
      <c r="A266" s="121">
        <v>310901002</v>
      </c>
      <c r="B266" s="121" t="s">
        <v>475</v>
      </c>
      <c r="C266" s="301">
        <v>2773831687.1500001</v>
      </c>
      <c r="D266" s="301">
        <v>0</v>
      </c>
      <c r="E266" s="301">
        <v>0</v>
      </c>
      <c r="F266" s="301">
        <v>2773831687.1500001</v>
      </c>
      <c r="G266">
        <f t="shared" si="5"/>
        <v>9</v>
      </c>
    </row>
    <row r="267" spans="1:7" x14ac:dyDescent="0.25">
      <c r="A267" s="121">
        <v>310901003</v>
      </c>
      <c r="B267" s="121" t="s">
        <v>476</v>
      </c>
      <c r="C267" s="301">
        <v>3805114018.04</v>
      </c>
      <c r="D267" s="301">
        <v>0</v>
      </c>
      <c r="E267" s="301">
        <v>0</v>
      </c>
      <c r="F267" s="301">
        <v>3805114018.04</v>
      </c>
      <c r="G267">
        <f t="shared" ref="G267:G330" si="6">LEN(A267)</f>
        <v>9</v>
      </c>
    </row>
    <row r="268" spans="1:7" x14ac:dyDescent="0.25">
      <c r="A268" s="121">
        <v>310902</v>
      </c>
      <c r="B268" s="121" t="s">
        <v>477</v>
      </c>
      <c r="C268" s="301">
        <v>-5073657467.3699999</v>
      </c>
      <c r="D268" s="301">
        <v>0</v>
      </c>
      <c r="E268" s="301">
        <v>0</v>
      </c>
      <c r="F268" s="301">
        <v>-5073657467.3699999</v>
      </c>
      <c r="G268">
        <f t="shared" si="6"/>
        <v>6</v>
      </c>
    </row>
    <row r="269" spans="1:7" x14ac:dyDescent="0.25">
      <c r="A269" s="121">
        <v>310902001</v>
      </c>
      <c r="B269" s="121" t="s">
        <v>477</v>
      </c>
      <c r="C269" s="301">
        <v>-5073657467.3699999</v>
      </c>
      <c r="D269" s="301">
        <v>0</v>
      </c>
      <c r="E269" s="301">
        <v>0</v>
      </c>
      <c r="F269" s="301">
        <v>-5073657467.3699999</v>
      </c>
      <c r="G269">
        <f t="shared" si="6"/>
        <v>9</v>
      </c>
    </row>
    <row r="270" spans="1:7" x14ac:dyDescent="0.25">
      <c r="A270" s="365">
        <v>4</v>
      </c>
      <c r="B270" s="121" t="s">
        <v>317</v>
      </c>
      <c r="C270" s="301">
        <v>1248116028.79</v>
      </c>
      <c r="D270" s="301">
        <v>178151.25</v>
      </c>
      <c r="E270" s="301">
        <v>915705809.11000001</v>
      </c>
      <c r="F270" s="301">
        <v>2163643686.6500001</v>
      </c>
      <c r="G270">
        <f t="shared" si="6"/>
        <v>1</v>
      </c>
    </row>
    <row r="271" spans="1:7" x14ac:dyDescent="0.25">
      <c r="A271" s="121">
        <v>42</v>
      </c>
      <c r="B271" s="121" t="s">
        <v>318</v>
      </c>
      <c r="C271" s="301">
        <v>40534878.719999999</v>
      </c>
      <c r="D271" s="301">
        <v>178151.25</v>
      </c>
      <c r="E271" s="301">
        <v>6117569.6600000001</v>
      </c>
      <c r="F271" s="301">
        <v>46474297.130000003</v>
      </c>
      <c r="G271">
        <f t="shared" si="6"/>
        <v>2</v>
      </c>
    </row>
    <row r="272" spans="1:7" x14ac:dyDescent="0.25">
      <c r="A272" s="121">
        <v>4204</v>
      </c>
      <c r="B272" s="121" t="s">
        <v>416</v>
      </c>
      <c r="C272" s="301">
        <v>24368751.469999999</v>
      </c>
      <c r="D272" s="301">
        <v>0</v>
      </c>
      <c r="E272" s="301">
        <v>2661611.7599999998</v>
      </c>
      <c r="F272" s="301">
        <v>27030363.23</v>
      </c>
      <c r="G272">
        <f t="shared" si="6"/>
        <v>4</v>
      </c>
    </row>
    <row r="273" spans="1:12" x14ac:dyDescent="0.25">
      <c r="A273" s="121">
        <v>420401</v>
      </c>
      <c r="B273" s="121" t="s">
        <v>320</v>
      </c>
      <c r="C273" s="301">
        <v>8330251.4699999997</v>
      </c>
      <c r="D273" s="301">
        <v>0</v>
      </c>
      <c r="E273" s="301">
        <v>129411.76</v>
      </c>
      <c r="F273" s="301">
        <v>8459663.2300000004</v>
      </c>
      <c r="G273">
        <f t="shared" si="6"/>
        <v>6</v>
      </c>
      <c r="L273" s="157">
        <f>+F273</f>
        <v>8459663.2300000004</v>
      </c>
    </row>
    <row r="274" spans="1:12" x14ac:dyDescent="0.25">
      <c r="A274" s="121">
        <v>420401001</v>
      </c>
      <c r="B274" s="121" t="s">
        <v>320</v>
      </c>
      <c r="C274" s="301">
        <v>8330251.4699999997</v>
      </c>
      <c r="D274" s="301">
        <v>0</v>
      </c>
      <c r="E274" s="301">
        <v>129411.76</v>
      </c>
      <c r="F274" s="301">
        <v>8459663.2300000004</v>
      </c>
      <c r="G274">
        <f t="shared" si="6"/>
        <v>9</v>
      </c>
      <c r="L274">
        <f>+'ANEXO 4'!C118</f>
        <v>3243265399.3099995</v>
      </c>
    </row>
    <row r="275" spans="1:12" x14ac:dyDescent="0.25">
      <c r="A275" s="121">
        <v>420410</v>
      </c>
      <c r="B275" s="121" t="s">
        <v>321</v>
      </c>
      <c r="C275" s="301">
        <v>16038500</v>
      </c>
      <c r="D275" s="301">
        <v>0</v>
      </c>
      <c r="E275" s="301">
        <v>2532200</v>
      </c>
      <c r="F275" s="301">
        <v>18570700</v>
      </c>
      <c r="G275">
        <f t="shared" si="6"/>
        <v>6</v>
      </c>
      <c r="L275" s="157">
        <f>+L273+L274</f>
        <v>3251725062.5399995</v>
      </c>
    </row>
    <row r="276" spans="1:12" x14ac:dyDescent="0.25">
      <c r="A276" s="121">
        <v>420410001</v>
      </c>
      <c r="B276" s="121" t="s">
        <v>321</v>
      </c>
      <c r="C276" s="301">
        <v>16038500</v>
      </c>
      <c r="D276" s="301">
        <v>0</v>
      </c>
      <c r="E276" s="301">
        <v>2532200</v>
      </c>
      <c r="F276" s="301">
        <v>18570700</v>
      </c>
      <c r="G276">
        <f t="shared" si="6"/>
        <v>9</v>
      </c>
    </row>
    <row r="277" spans="1:12" x14ac:dyDescent="0.25">
      <c r="A277" s="121">
        <v>4210</v>
      </c>
      <c r="B277" s="121" t="s">
        <v>478</v>
      </c>
      <c r="C277" s="301">
        <v>16166127.25</v>
      </c>
      <c r="D277" s="301">
        <v>178151.25</v>
      </c>
      <c r="E277" s="301">
        <v>3455957.9</v>
      </c>
      <c r="F277" s="301">
        <v>19443933.899999999</v>
      </c>
      <c r="G277">
        <f t="shared" si="6"/>
        <v>4</v>
      </c>
      <c r="J277">
        <f>+'ANEXO 1'!E49</f>
        <v>12469471785.460001</v>
      </c>
      <c r="K277" s="294">
        <f>+F277-J277</f>
        <v>-12450027851.560001</v>
      </c>
    </row>
    <row r="278" spans="1:12" x14ac:dyDescent="0.25">
      <c r="A278" s="121">
        <v>421004</v>
      </c>
      <c r="B278" s="121" t="s">
        <v>320</v>
      </c>
      <c r="C278" s="301">
        <v>5847105.1299999999</v>
      </c>
      <c r="D278" s="301">
        <v>46050.42</v>
      </c>
      <c r="E278" s="301">
        <v>1197104.22</v>
      </c>
      <c r="F278" s="301">
        <v>6998158.9299999997</v>
      </c>
      <c r="G278">
        <f t="shared" si="6"/>
        <v>6</v>
      </c>
    </row>
    <row r="279" spans="1:12" x14ac:dyDescent="0.25">
      <c r="A279" s="121">
        <v>421004001</v>
      </c>
      <c r="B279" s="121" t="s">
        <v>320</v>
      </c>
      <c r="C279" s="301">
        <v>5847105.1299999999</v>
      </c>
      <c r="D279" s="301">
        <v>46050.42</v>
      </c>
      <c r="E279" s="301">
        <v>1197104.22</v>
      </c>
      <c r="F279" s="301">
        <v>6998158.9299999997</v>
      </c>
      <c r="G279">
        <f t="shared" si="6"/>
        <v>9</v>
      </c>
    </row>
    <row r="280" spans="1:12" x14ac:dyDescent="0.25">
      <c r="A280" s="121">
        <v>421025</v>
      </c>
      <c r="B280" s="121" t="s">
        <v>220</v>
      </c>
      <c r="C280" s="301">
        <v>10319022.119999999</v>
      </c>
      <c r="D280" s="301">
        <v>132100.82999999999</v>
      </c>
      <c r="E280" s="301">
        <v>2258853.6800000002</v>
      </c>
      <c r="F280" s="301">
        <v>12445774.970000001</v>
      </c>
      <c r="G280">
        <f t="shared" si="6"/>
        <v>6</v>
      </c>
    </row>
    <row r="281" spans="1:12" x14ac:dyDescent="0.25">
      <c r="A281" s="121">
        <v>421025001</v>
      </c>
      <c r="B281" s="121" t="s">
        <v>220</v>
      </c>
      <c r="C281" s="301">
        <v>10319022.119999999</v>
      </c>
      <c r="D281" s="301">
        <v>132100.82999999999</v>
      </c>
      <c r="E281" s="301">
        <v>2258853.6800000002</v>
      </c>
      <c r="F281" s="301">
        <v>12445774.970000001</v>
      </c>
      <c r="G281">
        <f t="shared" si="6"/>
        <v>9</v>
      </c>
    </row>
    <row r="282" spans="1:12" x14ac:dyDescent="0.25">
      <c r="A282" s="121">
        <v>47</v>
      </c>
      <c r="B282" s="121" t="s">
        <v>360</v>
      </c>
      <c r="C282" s="301">
        <v>1207441267.74</v>
      </c>
      <c r="D282" s="301">
        <v>0</v>
      </c>
      <c r="E282" s="301">
        <v>908346612.09000003</v>
      </c>
      <c r="F282" s="301">
        <v>2115787879.8299999</v>
      </c>
      <c r="G282">
        <f t="shared" si="6"/>
        <v>2</v>
      </c>
    </row>
    <row r="283" spans="1:12" x14ac:dyDescent="0.25">
      <c r="A283" s="121">
        <v>4705</v>
      </c>
      <c r="B283" s="121" t="s">
        <v>479</v>
      </c>
      <c r="C283" s="301">
        <v>1155536386.74</v>
      </c>
      <c r="D283" s="301">
        <v>0</v>
      </c>
      <c r="E283" s="301">
        <v>901938659.09000003</v>
      </c>
      <c r="F283" s="301">
        <v>2057475045.8299999</v>
      </c>
      <c r="G283">
        <f t="shared" si="6"/>
        <v>4</v>
      </c>
    </row>
    <row r="284" spans="1:12" x14ac:dyDescent="0.25">
      <c r="A284" s="121">
        <v>470508</v>
      </c>
      <c r="B284" s="121" t="s">
        <v>323</v>
      </c>
      <c r="C284" s="301">
        <v>724045554.60000002</v>
      </c>
      <c r="D284" s="301">
        <v>0</v>
      </c>
      <c r="E284" s="301">
        <v>548694971.41999996</v>
      </c>
      <c r="F284" s="301">
        <v>1272740526.02</v>
      </c>
      <c r="G284">
        <f t="shared" si="6"/>
        <v>6</v>
      </c>
    </row>
    <row r="285" spans="1:12" x14ac:dyDescent="0.25">
      <c r="A285" s="121">
        <v>470510</v>
      </c>
      <c r="B285" s="121" t="s">
        <v>324</v>
      </c>
      <c r="C285" s="301">
        <v>431490832.13999999</v>
      </c>
      <c r="D285" s="301">
        <v>0</v>
      </c>
      <c r="E285" s="301">
        <v>353243687.67000002</v>
      </c>
      <c r="F285" s="301">
        <v>784734519.80999994</v>
      </c>
      <c r="G285">
        <f t="shared" si="6"/>
        <v>6</v>
      </c>
    </row>
    <row r="286" spans="1:12" x14ac:dyDescent="0.25">
      <c r="A286" s="121">
        <v>4722</v>
      </c>
      <c r="B286" s="121" t="s">
        <v>480</v>
      </c>
      <c r="C286" s="301">
        <v>51904881</v>
      </c>
      <c r="D286" s="301">
        <v>0</v>
      </c>
      <c r="E286" s="301">
        <v>6407953</v>
      </c>
      <c r="F286" s="301">
        <v>58312834</v>
      </c>
      <c r="G286">
        <f t="shared" si="6"/>
        <v>4</v>
      </c>
    </row>
    <row r="287" spans="1:12" x14ac:dyDescent="0.25">
      <c r="A287" s="121">
        <v>472201</v>
      </c>
      <c r="B287" s="121" t="s">
        <v>481</v>
      </c>
      <c r="C287" s="301">
        <v>51904881</v>
      </c>
      <c r="D287" s="301">
        <v>0</v>
      </c>
      <c r="E287" s="301">
        <v>6407953</v>
      </c>
      <c r="F287" s="301">
        <v>58312834</v>
      </c>
      <c r="G287">
        <f t="shared" si="6"/>
        <v>6</v>
      </c>
    </row>
    <row r="288" spans="1:12" x14ac:dyDescent="0.25">
      <c r="A288" s="121">
        <v>48</v>
      </c>
      <c r="B288" s="121" t="s">
        <v>128</v>
      </c>
      <c r="C288" s="301">
        <v>139882.32999999999</v>
      </c>
      <c r="D288" s="301">
        <v>0</v>
      </c>
      <c r="E288" s="301">
        <v>1241627.3600000001</v>
      </c>
      <c r="F288" s="301">
        <v>1381509.69</v>
      </c>
      <c r="G288">
        <f t="shared" si="6"/>
        <v>2</v>
      </c>
    </row>
    <row r="289" spans="1:7" x14ac:dyDescent="0.25">
      <c r="A289" s="121">
        <v>4802</v>
      </c>
      <c r="B289" s="121" t="s">
        <v>365</v>
      </c>
      <c r="C289" s="301">
        <v>139882.32999999999</v>
      </c>
      <c r="D289" s="301">
        <v>0</v>
      </c>
      <c r="E289" s="301">
        <v>78274.77</v>
      </c>
      <c r="F289" s="301">
        <v>218157.1</v>
      </c>
      <c r="G289">
        <f t="shared" si="6"/>
        <v>4</v>
      </c>
    </row>
    <row r="290" spans="1:7" ht="30" x14ac:dyDescent="0.25">
      <c r="A290" s="121">
        <v>480232</v>
      </c>
      <c r="B290" s="121" t="s">
        <v>327</v>
      </c>
      <c r="C290" s="301">
        <v>139882.32999999999</v>
      </c>
      <c r="D290" s="301">
        <v>0</v>
      </c>
      <c r="E290" s="301">
        <v>78274.77</v>
      </c>
      <c r="F290" s="301">
        <v>218157.1</v>
      </c>
      <c r="G290">
        <f t="shared" si="6"/>
        <v>6</v>
      </c>
    </row>
    <row r="291" spans="1:7" ht="30" x14ac:dyDescent="0.25">
      <c r="A291" s="121">
        <v>480232001</v>
      </c>
      <c r="B291" s="121" t="s">
        <v>327</v>
      </c>
      <c r="C291" s="301">
        <v>139882.32999999999</v>
      </c>
      <c r="D291" s="301">
        <v>0</v>
      </c>
      <c r="E291" s="301">
        <v>78274.77</v>
      </c>
      <c r="F291" s="301">
        <v>218157.1</v>
      </c>
      <c r="G291">
        <f t="shared" si="6"/>
        <v>9</v>
      </c>
    </row>
    <row r="292" spans="1:7" x14ac:dyDescent="0.25">
      <c r="A292" s="121">
        <v>4831</v>
      </c>
      <c r="B292" s="121" t="s">
        <v>482</v>
      </c>
      <c r="C292" s="301">
        <v>0</v>
      </c>
      <c r="D292" s="301">
        <v>0</v>
      </c>
      <c r="E292" s="301">
        <v>1163352.5900000001</v>
      </c>
      <c r="F292" s="301">
        <v>1163352.5900000001</v>
      </c>
      <c r="G292">
        <f t="shared" si="6"/>
        <v>4</v>
      </c>
    </row>
    <row r="293" spans="1:7" x14ac:dyDescent="0.25">
      <c r="A293" s="121">
        <v>483101</v>
      </c>
      <c r="B293" s="121" t="s">
        <v>26</v>
      </c>
      <c r="C293" s="301">
        <v>0</v>
      </c>
      <c r="D293" s="301">
        <v>0</v>
      </c>
      <c r="E293" s="301">
        <v>1163352.5900000001</v>
      </c>
      <c r="F293" s="301">
        <v>1163352.5900000001</v>
      </c>
      <c r="G293">
        <f t="shared" si="6"/>
        <v>6</v>
      </c>
    </row>
    <row r="294" spans="1:7" x14ac:dyDescent="0.25">
      <c r="A294" s="121">
        <v>483101001</v>
      </c>
      <c r="B294" s="121" t="s">
        <v>26</v>
      </c>
      <c r="C294" s="301">
        <v>0</v>
      </c>
      <c r="D294" s="301">
        <v>0</v>
      </c>
      <c r="E294" s="301">
        <v>1163352.5900000001</v>
      </c>
      <c r="F294" s="301">
        <v>1163352.5900000001</v>
      </c>
      <c r="G294">
        <f t="shared" si="6"/>
        <v>9</v>
      </c>
    </row>
    <row r="295" spans="1:7" x14ac:dyDescent="0.25">
      <c r="A295" s="365">
        <v>5</v>
      </c>
      <c r="B295" s="121" t="s">
        <v>329</v>
      </c>
      <c r="C295" s="301">
        <v>898965412.77999997</v>
      </c>
      <c r="D295" s="301">
        <v>1054581179.87</v>
      </c>
      <c r="E295" s="301">
        <v>327718906.44999999</v>
      </c>
      <c r="F295" s="301">
        <v>1625827686.2</v>
      </c>
      <c r="G295">
        <f t="shared" si="6"/>
        <v>1</v>
      </c>
    </row>
    <row r="296" spans="1:7" x14ac:dyDescent="0.25">
      <c r="A296" s="121">
        <v>51</v>
      </c>
      <c r="B296" s="121" t="s">
        <v>483</v>
      </c>
      <c r="C296" s="301">
        <v>834869384.74000001</v>
      </c>
      <c r="D296" s="301">
        <v>1004405350.2</v>
      </c>
      <c r="E296" s="301">
        <v>288395578</v>
      </c>
      <c r="F296" s="301">
        <v>1550879156.9400001</v>
      </c>
      <c r="G296">
        <f t="shared" si="6"/>
        <v>2</v>
      </c>
    </row>
    <row r="297" spans="1:7" x14ac:dyDescent="0.25">
      <c r="A297" s="121">
        <v>5101</v>
      </c>
      <c r="B297" s="121" t="s">
        <v>484</v>
      </c>
      <c r="C297" s="301">
        <v>453137344</v>
      </c>
      <c r="D297" s="301">
        <v>259823308</v>
      </c>
      <c r="E297" s="301">
        <v>0</v>
      </c>
      <c r="F297" s="301">
        <v>712960652</v>
      </c>
      <c r="G297">
        <f t="shared" si="6"/>
        <v>4</v>
      </c>
    </row>
    <row r="298" spans="1:7" x14ac:dyDescent="0.25">
      <c r="A298" s="121">
        <v>510101</v>
      </c>
      <c r="B298" s="121" t="s">
        <v>331</v>
      </c>
      <c r="C298" s="301">
        <v>428706393</v>
      </c>
      <c r="D298" s="301">
        <v>233707024</v>
      </c>
      <c r="E298" s="301">
        <v>0</v>
      </c>
      <c r="F298" s="301">
        <v>662413417</v>
      </c>
      <c r="G298">
        <f t="shared" si="6"/>
        <v>6</v>
      </c>
    </row>
    <row r="299" spans="1:7" x14ac:dyDescent="0.25">
      <c r="A299" s="121">
        <v>510101001</v>
      </c>
      <c r="B299" s="121" t="s">
        <v>331</v>
      </c>
      <c r="C299" s="301">
        <v>428706393</v>
      </c>
      <c r="D299" s="301">
        <v>233707024</v>
      </c>
      <c r="E299" s="301">
        <v>0</v>
      </c>
      <c r="F299" s="301">
        <v>662413417</v>
      </c>
      <c r="G299">
        <f t="shared" si="6"/>
        <v>9</v>
      </c>
    </row>
    <row r="300" spans="1:7" x14ac:dyDescent="0.25">
      <c r="A300" s="121">
        <v>510119</v>
      </c>
      <c r="B300" s="121" t="s">
        <v>304</v>
      </c>
      <c r="C300" s="301">
        <v>13702314</v>
      </c>
      <c r="D300" s="301">
        <v>20120577</v>
      </c>
      <c r="E300" s="301">
        <v>0</v>
      </c>
      <c r="F300" s="301">
        <v>33822891</v>
      </c>
      <c r="G300">
        <f t="shared" si="6"/>
        <v>6</v>
      </c>
    </row>
    <row r="301" spans="1:7" x14ac:dyDescent="0.25">
      <c r="A301" s="121">
        <v>510119003</v>
      </c>
      <c r="B301" s="121" t="s">
        <v>485</v>
      </c>
      <c r="C301" s="301">
        <v>13702314</v>
      </c>
      <c r="D301" s="301">
        <v>20120577</v>
      </c>
      <c r="E301" s="301">
        <v>0</v>
      </c>
      <c r="F301" s="301">
        <v>33822891</v>
      </c>
      <c r="G301">
        <f t="shared" si="6"/>
        <v>9</v>
      </c>
    </row>
    <row r="302" spans="1:7" x14ac:dyDescent="0.25">
      <c r="A302" s="121">
        <v>510123</v>
      </c>
      <c r="B302" s="121" t="s">
        <v>333</v>
      </c>
      <c r="C302" s="301">
        <v>8535661</v>
      </c>
      <c r="D302" s="301">
        <v>4716199</v>
      </c>
      <c r="E302" s="301">
        <v>0</v>
      </c>
      <c r="F302" s="301">
        <v>13251860</v>
      </c>
      <c r="G302">
        <f t="shared" si="6"/>
        <v>6</v>
      </c>
    </row>
    <row r="303" spans="1:7" x14ac:dyDescent="0.25">
      <c r="A303" s="121">
        <v>510123001</v>
      </c>
      <c r="B303" s="121" t="s">
        <v>333</v>
      </c>
      <c r="C303" s="301">
        <v>8535661</v>
      </c>
      <c r="D303" s="301">
        <v>4716199</v>
      </c>
      <c r="E303" s="301">
        <v>0</v>
      </c>
      <c r="F303" s="301">
        <v>13251860</v>
      </c>
      <c r="G303">
        <f t="shared" si="6"/>
        <v>9</v>
      </c>
    </row>
    <row r="304" spans="1:7" x14ac:dyDescent="0.25">
      <c r="A304" s="121">
        <v>510160</v>
      </c>
      <c r="B304" s="121" t="s">
        <v>334</v>
      </c>
      <c r="C304" s="301">
        <v>2192976</v>
      </c>
      <c r="D304" s="301">
        <v>1279508</v>
      </c>
      <c r="E304" s="301">
        <v>0</v>
      </c>
      <c r="F304" s="301">
        <v>3472484</v>
      </c>
      <c r="G304">
        <f t="shared" si="6"/>
        <v>6</v>
      </c>
    </row>
    <row r="305" spans="1:7" x14ac:dyDescent="0.25">
      <c r="A305" s="121">
        <v>510160001</v>
      </c>
      <c r="B305" s="121" t="s">
        <v>334</v>
      </c>
      <c r="C305" s="301">
        <v>2192976</v>
      </c>
      <c r="D305" s="301">
        <v>1279508</v>
      </c>
      <c r="E305" s="301">
        <v>0</v>
      </c>
      <c r="F305" s="301">
        <v>3472484</v>
      </c>
      <c r="G305">
        <f t="shared" si="6"/>
        <v>9</v>
      </c>
    </row>
    <row r="306" spans="1:7" x14ac:dyDescent="0.25">
      <c r="A306" s="121">
        <v>5102</v>
      </c>
      <c r="B306" s="121" t="s">
        <v>486</v>
      </c>
      <c r="C306" s="301">
        <v>15086501</v>
      </c>
      <c r="D306" s="301">
        <v>0</v>
      </c>
      <c r="E306" s="301">
        <v>0</v>
      </c>
      <c r="F306" s="301">
        <v>15086501</v>
      </c>
      <c r="G306">
        <f t="shared" si="6"/>
        <v>4</v>
      </c>
    </row>
    <row r="307" spans="1:7" x14ac:dyDescent="0.25">
      <c r="A307" s="121">
        <v>510201</v>
      </c>
      <c r="B307" s="121" t="s">
        <v>311</v>
      </c>
      <c r="C307" s="301">
        <v>15086501</v>
      </c>
      <c r="D307" s="301">
        <v>0</v>
      </c>
      <c r="E307" s="301">
        <v>0</v>
      </c>
      <c r="F307" s="301">
        <v>15086501</v>
      </c>
      <c r="G307">
        <f t="shared" si="6"/>
        <v>6</v>
      </c>
    </row>
    <row r="308" spans="1:7" x14ac:dyDescent="0.25">
      <c r="A308" s="121">
        <v>510201001</v>
      </c>
      <c r="B308" s="121" t="s">
        <v>311</v>
      </c>
      <c r="C308" s="301">
        <v>15086501</v>
      </c>
      <c r="D308" s="301">
        <v>0</v>
      </c>
      <c r="E308" s="301">
        <v>0</v>
      </c>
      <c r="F308" s="301">
        <v>15086501</v>
      </c>
      <c r="G308">
        <f t="shared" si="6"/>
        <v>9</v>
      </c>
    </row>
    <row r="309" spans="1:7" x14ac:dyDescent="0.25">
      <c r="A309" s="121">
        <v>5103</v>
      </c>
      <c r="B309" s="121" t="s">
        <v>487</v>
      </c>
      <c r="C309" s="301">
        <v>64355368</v>
      </c>
      <c r="D309" s="301">
        <v>68651312</v>
      </c>
      <c r="E309" s="301">
        <v>0</v>
      </c>
      <c r="F309" s="301">
        <v>133006680</v>
      </c>
      <c r="G309">
        <f t="shared" si="6"/>
        <v>4</v>
      </c>
    </row>
    <row r="310" spans="1:7" x14ac:dyDescent="0.25">
      <c r="A310" s="121">
        <v>510302</v>
      </c>
      <c r="B310" s="121" t="s">
        <v>310</v>
      </c>
      <c r="C310" s="301">
        <v>7923500</v>
      </c>
      <c r="D310" s="301">
        <v>11292200</v>
      </c>
      <c r="E310" s="301">
        <v>0</v>
      </c>
      <c r="F310" s="301">
        <v>19215700</v>
      </c>
      <c r="G310">
        <f t="shared" si="6"/>
        <v>6</v>
      </c>
    </row>
    <row r="311" spans="1:7" x14ac:dyDescent="0.25">
      <c r="A311" s="121">
        <v>510302001</v>
      </c>
      <c r="B311" s="121" t="s">
        <v>310</v>
      </c>
      <c r="C311" s="301">
        <v>7923500</v>
      </c>
      <c r="D311" s="301">
        <v>11292200</v>
      </c>
      <c r="E311" s="301">
        <v>0</v>
      </c>
      <c r="F311" s="301">
        <v>19215700</v>
      </c>
      <c r="G311">
        <f t="shared" si="6"/>
        <v>9</v>
      </c>
    </row>
    <row r="312" spans="1:7" x14ac:dyDescent="0.25">
      <c r="A312" s="121">
        <v>510303</v>
      </c>
      <c r="B312" s="121" t="s">
        <v>335</v>
      </c>
      <c r="C312" s="301">
        <v>22854334</v>
      </c>
      <c r="D312" s="301">
        <v>22742706</v>
      </c>
      <c r="E312" s="301">
        <v>0</v>
      </c>
      <c r="F312" s="301">
        <v>45597040</v>
      </c>
      <c r="G312">
        <f t="shared" si="6"/>
        <v>6</v>
      </c>
    </row>
    <row r="313" spans="1:7" x14ac:dyDescent="0.25">
      <c r="A313" s="121">
        <v>510303001</v>
      </c>
      <c r="B313" s="121" t="s">
        <v>335</v>
      </c>
      <c r="C313" s="301">
        <v>22854334</v>
      </c>
      <c r="D313" s="301">
        <v>22742706</v>
      </c>
      <c r="E313" s="301">
        <v>0</v>
      </c>
      <c r="F313" s="301">
        <v>45597040</v>
      </c>
      <c r="G313">
        <f t="shared" si="6"/>
        <v>9</v>
      </c>
    </row>
    <row r="314" spans="1:7" x14ac:dyDescent="0.25">
      <c r="A314" s="121">
        <v>510305</v>
      </c>
      <c r="B314" s="121" t="s">
        <v>336</v>
      </c>
      <c r="C314" s="301">
        <v>1950100</v>
      </c>
      <c r="D314" s="301">
        <v>2512400</v>
      </c>
      <c r="E314" s="301">
        <v>0</v>
      </c>
      <c r="F314" s="301">
        <v>4462500</v>
      </c>
      <c r="G314">
        <f t="shared" si="6"/>
        <v>6</v>
      </c>
    </row>
    <row r="315" spans="1:7" x14ac:dyDescent="0.25">
      <c r="A315" s="121">
        <v>510305001</v>
      </c>
      <c r="B315" s="121" t="s">
        <v>336</v>
      </c>
      <c r="C315" s="301">
        <v>1950100</v>
      </c>
      <c r="D315" s="301">
        <v>2512400</v>
      </c>
      <c r="E315" s="301">
        <v>0</v>
      </c>
      <c r="F315" s="301">
        <v>4462500</v>
      </c>
      <c r="G315">
        <f t="shared" si="6"/>
        <v>9</v>
      </c>
    </row>
    <row r="316" spans="1:7" ht="30" x14ac:dyDescent="0.25">
      <c r="A316" s="121">
        <v>510306</v>
      </c>
      <c r="B316" s="121" t="s">
        <v>337</v>
      </c>
      <c r="C316" s="301">
        <v>21629270</v>
      </c>
      <c r="D316" s="301">
        <v>21092828</v>
      </c>
      <c r="E316" s="301">
        <v>0</v>
      </c>
      <c r="F316" s="301">
        <v>42722098</v>
      </c>
      <c r="G316">
        <f t="shared" si="6"/>
        <v>6</v>
      </c>
    </row>
    <row r="317" spans="1:7" ht="30" x14ac:dyDescent="0.25">
      <c r="A317" s="121">
        <v>510306001</v>
      </c>
      <c r="B317" s="121" t="s">
        <v>337</v>
      </c>
      <c r="C317" s="301">
        <v>21629270</v>
      </c>
      <c r="D317" s="301">
        <v>21092828</v>
      </c>
      <c r="E317" s="301">
        <v>0</v>
      </c>
      <c r="F317" s="301">
        <v>42722098</v>
      </c>
      <c r="G317">
        <f t="shared" si="6"/>
        <v>9</v>
      </c>
    </row>
    <row r="318" spans="1:7" ht="30" x14ac:dyDescent="0.25">
      <c r="A318" s="121">
        <v>510307</v>
      </c>
      <c r="B318" s="121" t="s">
        <v>338</v>
      </c>
      <c r="C318" s="301">
        <v>9998164</v>
      </c>
      <c r="D318" s="301">
        <v>11011178</v>
      </c>
      <c r="E318" s="301">
        <v>0</v>
      </c>
      <c r="F318" s="301">
        <v>21009342</v>
      </c>
      <c r="G318">
        <f t="shared" si="6"/>
        <v>6</v>
      </c>
    </row>
    <row r="319" spans="1:7" ht="30" x14ac:dyDescent="0.25">
      <c r="A319" s="121">
        <v>510307001</v>
      </c>
      <c r="B319" s="121" t="s">
        <v>338</v>
      </c>
      <c r="C319" s="301">
        <v>9998164</v>
      </c>
      <c r="D319" s="301">
        <v>11011178</v>
      </c>
      <c r="E319" s="301">
        <v>0</v>
      </c>
      <c r="F319" s="301">
        <v>21009342</v>
      </c>
      <c r="G319">
        <f t="shared" si="6"/>
        <v>9</v>
      </c>
    </row>
    <row r="320" spans="1:7" x14ac:dyDescent="0.25">
      <c r="A320" s="121">
        <v>5104</v>
      </c>
      <c r="B320" s="121" t="s">
        <v>488</v>
      </c>
      <c r="C320" s="301">
        <v>9907600</v>
      </c>
      <c r="D320" s="301">
        <v>14116500</v>
      </c>
      <c r="E320" s="301">
        <v>0</v>
      </c>
      <c r="F320" s="301">
        <v>24024100</v>
      </c>
      <c r="G320">
        <f t="shared" si="6"/>
        <v>4</v>
      </c>
    </row>
    <row r="321" spans="1:7" x14ac:dyDescent="0.25">
      <c r="A321" s="121">
        <v>510401</v>
      </c>
      <c r="B321" s="121" t="s">
        <v>464</v>
      </c>
      <c r="C321" s="301">
        <v>5943600</v>
      </c>
      <c r="D321" s="301">
        <v>8469000</v>
      </c>
      <c r="E321" s="301">
        <v>0</v>
      </c>
      <c r="F321" s="301">
        <v>14412600</v>
      </c>
      <c r="G321">
        <f t="shared" si="6"/>
        <v>6</v>
      </c>
    </row>
    <row r="322" spans="1:7" x14ac:dyDescent="0.25">
      <c r="A322" s="121">
        <v>510401001</v>
      </c>
      <c r="B322" s="121" t="s">
        <v>464</v>
      </c>
      <c r="C322" s="301">
        <v>5943600</v>
      </c>
      <c r="D322" s="301">
        <v>8469000</v>
      </c>
      <c r="E322" s="301">
        <v>0</v>
      </c>
      <c r="F322" s="301">
        <v>14412600</v>
      </c>
      <c r="G322">
        <f t="shared" si="6"/>
        <v>9</v>
      </c>
    </row>
    <row r="323" spans="1:7" x14ac:dyDescent="0.25">
      <c r="A323" s="121">
        <v>510402</v>
      </c>
      <c r="B323" s="121" t="s">
        <v>465</v>
      </c>
      <c r="C323" s="301">
        <v>3964000</v>
      </c>
      <c r="D323" s="301">
        <v>5647500</v>
      </c>
      <c r="E323" s="301">
        <v>0</v>
      </c>
      <c r="F323" s="301">
        <v>9611500</v>
      </c>
      <c r="G323">
        <f t="shared" si="6"/>
        <v>6</v>
      </c>
    </row>
    <row r="324" spans="1:7" x14ac:dyDescent="0.25">
      <c r="A324" s="121">
        <v>510402001</v>
      </c>
      <c r="B324" s="121" t="s">
        <v>465</v>
      </c>
      <c r="C324" s="301">
        <v>3964000</v>
      </c>
      <c r="D324" s="301">
        <v>5647500</v>
      </c>
      <c r="E324" s="301">
        <v>0</v>
      </c>
      <c r="F324" s="301">
        <v>9611500</v>
      </c>
      <c r="G324">
        <f t="shared" si="6"/>
        <v>9</v>
      </c>
    </row>
    <row r="325" spans="1:7" x14ac:dyDescent="0.25">
      <c r="A325" s="121">
        <v>5107</v>
      </c>
      <c r="B325" s="121" t="s">
        <v>489</v>
      </c>
      <c r="C325" s="301">
        <v>198661959</v>
      </c>
      <c r="D325" s="301">
        <v>100643886</v>
      </c>
      <c r="E325" s="301">
        <v>0</v>
      </c>
      <c r="F325" s="301">
        <v>299305845</v>
      </c>
      <c r="G325">
        <f t="shared" si="6"/>
        <v>4</v>
      </c>
    </row>
    <row r="326" spans="1:7" x14ac:dyDescent="0.25">
      <c r="A326" s="121">
        <v>510701</v>
      </c>
      <c r="B326" s="121" t="s">
        <v>300</v>
      </c>
      <c r="C326" s="301">
        <v>30560133</v>
      </c>
      <c r="D326" s="301">
        <v>30413663</v>
      </c>
      <c r="E326" s="301">
        <v>0</v>
      </c>
      <c r="F326" s="301">
        <v>60973796</v>
      </c>
      <c r="G326">
        <f t="shared" si="6"/>
        <v>6</v>
      </c>
    </row>
    <row r="327" spans="1:7" x14ac:dyDescent="0.25">
      <c r="A327" s="121">
        <v>510701001</v>
      </c>
      <c r="B327" s="121" t="s">
        <v>300</v>
      </c>
      <c r="C327" s="301">
        <v>30560133</v>
      </c>
      <c r="D327" s="301">
        <v>30413663</v>
      </c>
      <c r="E327" s="301">
        <v>0</v>
      </c>
      <c r="F327" s="301">
        <v>60973796</v>
      </c>
      <c r="G327">
        <f t="shared" si="6"/>
        <v>9</v>
      </c>
    </row>
    <row r="328" spans="1:7" x14ac:dyDescent="0.25">
      <c r="A328" s="121">
        <v>510702</v>
      </c>
      <c r="B328" s="121" t="s">
        <v>299</v>
      </c>
      <c r="C328" s="301">
        <v>19980904</v>
      </c>
      <c r="D328" s="301">
        <v>22579089</v>
      </c>
      <c r="E328" s="301">
        <v>0</v>
      </c>
      <c r="F328" s="301">
        <v>42559993</v>
      </c>
      <c r="G328">
        <f t="shared" si="6"/>
        <v>6</v>
      </c>
    </row>
    <row r="329" spans="1:7" x14ac:dyDescent="0.25">
      <c r="A329" s="121">
        <v>510702001</v>
      </c>
      <c r="B329" s="121" t="s">
        <v>299</v>
      </c>
      <c r="C329" s="301">
        <v>19980904</v>
      </c>
      <c r="D329" s="301">
        <v>22579089</v>
      </c>
      <c r="E329" s="301">
        <v>0</v>
      </c>
      <c r="F329" s="301">
        <v>42559993</v>
      </c>
      <c r="G329">
        <f t="shared" si="6"/>
        <v>9</v>
      </c>
    </row>
    <row r="330" spans="1:7" x14ac:dyDescent="0.25">
      <c r="A330" s="121">
        <v>510704</v>
      </c>
      <c r="B330" s="121" t="s">
        <v>301</v>
      </c>
      <c r="C330" s="301">
        <v>21282056</v>
      </c>
      <c r="D330" s="301">
        <v>20445654</v>
      </c>
      <c r="E330" s="301">
        <v>0</v>
      </c>
      <c r="F330" s="301">
        <v>41727710</v>
      </c>
      <c r="G330">
        <f t="shared" si="6"/>
        <v>6</v>
      </c>
    </row>
    <row r="331" spans="1:7" x14ac:dyDescent="0.25">
      <c r="A331" s="121">
        <v>510704001</v>
      </c>
      <c r="B331" s="121" t="s">
        <v>301</v>
      </c>
      <c r="C331" s="301">
        <v>21282056</v>
      </c>
      <c r="D331" s="301">
        <v>20445654</v>
      </c>
      <c r="E331" s="301">
        <v>0</v>
      </c>
      <c r="F331" s="301">
        <v>41727710</v>
      </c>
      <c r="G331">
        <f t="shared" ref="G331:G394" si="7">LEN(A331)</f>
        <v>9</v>
      </c>
    </row>
    <row r="332" spans="1:7" x14ac:dyDescent="0.25">
      <c r="A332" s="121">
        <v>510705</v>
      </c>
      <c r="B332" s="121" t="s">
        <v>303</v>
      </c>
      <c r="C332" s="301">
        <v>44974011</v>
      </c>
      <c r="D332" s="301">
        <v>8328479</v>
      </c>
      <c r="E332" s="301">
        <v>0</v>
      </c>
      <c r="F332" s="301">
        <v>53302490</v>
      </c>
      <c r="G332">
        <f t="shared" si="7"/>
        <v>6</v>
      </c>
    </row>
    <row r="333" spans="1:7" x14ac:dyDescent="0.25">
      <c r="A333" s="121">
        <v>510705001</v>
      </c>
      <c r="B333" s="121" t="s">
        <v>303</v>
      </c>
      <c r="C333" s="301">
        <v>44974011</v>
      </c>
      <c r="D333" s="301">
        <v>8328479</v>
      </c>
      <c r="E333" s="301">
        <v>0</v>
      </c>
      <c r="F333" s="301">
        <v>53302490</v>
      </c>
      <c r="G333">
        <f t="shared" si="7"/>
        <v>9</v>
      </c>
    </row>
    <row r="334" spans="1:7" x14ac:dyDescent="0.25">
      <c r="A334" s="121">
        <v>510706</v>
      </c>
      <c r="B334" s="121" t="s">
        <v>302</v>
      </c>
      <c r="C334" s="301">
        <v>42265721</v>
      </c>
      <c r="D334" s="301">
        <v>2338715</v>
      </c>
      <c r="E334" s="301">
        <v>0</v>
      </c>
      <c r="F334" s="301">
        <v>44604436</v>
      </c>
      <c r="G334">
        <f t="shared" si="7"/>
        <v>6</v>
      </c>
    </row>
    <row r="335" spans="1:7" x14ac:dyDescent="0.25">
      <c r="A335" s="121">
        <v>510706001</v>
      </c>
      <c r="B335" s="121" t="s">
        <v>302</v>
      </c>
      <c r="C335" s="301">
        <v>42265721</v>
      </c>
      <c r="D335" s="301">
        <v>2338715</v>
      </c>
      <c r="E335" s="301">
        <v>0</v>
      </c>
      <c r="F335" s="301">
        <v>44604436</v>
      </c>
      <c r="G335">
        <f t="shared" si="7"/>
        <v>9</v>
      </c>
    </row>
    <row r="336" spans="1:7" x14ac:dyDescent="0.25">
      <c r="A336" s="121">
        <v>510707</v>
      </c>
      <c r="B336" s="121" t="s">
        <v>305</v>
      </c>
      <c r="C336" s="301">
        <v>2609977</v>
      </c>
      <c r="D336" s="301">
        <v>2530115</v>
      </c>
      <c r="E336" s="301">
        <v>0</v>
      </c>
      <c r="F336" s="301">
        <v>5140092</v>
      </c>
      <c r="G336">
        <f t="shared" si="7"/>
        <v>6</v>
      </c>
    </row>
    <row r="337" spans="1:7" x14ac:dyDescent="0.25">
      <c r="A337" s="121">
        <v>510707001</v>
      </c>
      <c r="B337" s="121" t="s">
        <v>305</v>
      </c>
      <c r="C337" s="301">
        <v>2609977</v>
      </c>
      <c r="D337" s="301">
        <v>2530115</v>
      </c>
      <c r="E337" s="301">
        <v>0</v>
      </c>
      <c r="F337" s="301">
        <v>5140092</v>
      </c>
      <c r="G337">
        <f t="shared" si="7"/>
        <v>9</v>
      </c>
    </row>
    <row r="338" spans="1:7" x14ac:dyDescent="0.25">
      <c r="A338" s="121">
        <v>510790</v>
      </c>
      <c r="B338" s="121" t="s">
        <v>306</v>
      </c>
      <c r="C338" s="301">
        <v>36989157</v>
      </c>
      <c r="D338" s="301">
        <v>14008171</v>
      </c>
      <c r="E338" s="301">
        <v>0</v>
      </c>
      <c r="F338" s="301">
        <v>50997328</v>
      </c>
      <c r="G338">
        <f t="shared" si="7"/>
        <v>6</v>
      </c>
    </row>
    <row r="339" spans="1:7" x14ac:dyDescent="0.25">
      <c r="A339" s="121">
        <v>510790003</v>
      </c>
      <c r="B339" s="121" t="s">
        <v>340</v>
      </c>
      <c r="C339" s="301">
        <v>13118696</v>
      </c>
      <c r="D339" s="301">
        <v>6559348</v>
      </c>
      <c r="E339" s="301">
        <v>0</v>
      </c>
      <c r="F339" s="301">
        <v>19678044</v>
      </c>
      <c r="G339">
        <f t="shared" si="7"/>
        <v>9</v>
      </c>
    </row>
    <row r="340" spans="1:7" x14ac:dyDescent="0.25">
      <c r="A340" s="121">
        <v>510790004</v>
      </c>
      <c r="B340" s="121" t="s">
        <v>341</v>
      </c>
      <c r="C340" s="301">
        <v>10928944</v>
      </c>
      <c r="D340" s="301">
        <v>1821491</v>
      </c>
      <c r="E340" s="301">
        <v>0</v>
      </c>
      <c r="F340" s="301">
        <v>12750435</v>
      </c>
      <c r="G340">
        <f t="shared" si="7"/>
        <v>9</v>
      </c>
    </row>
    <row r="341" spans="1:7" x14ac:dyDescent="0.25">
      <c r="A341" s="121">
        <v>510790024</v>
      </c>
      <c r="B341" s="121" t="s">
        <v>342</v>
      </c>
      <c r="C341" s="301">
        <v>12941517</v>
      </c>
      <c r="D341" s="301">
        <v>5627332</v>
      </c>
      <c r="E341" s="301">
        <v>0</v>
      </c>
      <c r="F341" s="301">
        <v>18568849</v>
      </c>
      <c r="G341">
        <f t="shared" si="7"/>
        <v>9</v>
      </c>
    </row>
    <row r="342" spans="1:7" x14ac:dyDescent="0.25">
      <c r="A342" s="121">
        <v>5108</v>
      </c>
      <c r="B342" s="121" t="s">
        <v>490</v>
      </c>
      <c r="C342" s="301">
        <v>0</v>
      </c>
      <c r="D342" s="301">
        <v>24998159</v>
      </c>
      <c r="E342" s="301">
        <v>0</v>
      </c>
      <c r="F342" s="301">
        <v>24998159</v>
      </c>
      <c r="G342">
        <f t="shared" si="7"/>
        <v>4</v>
      </c>
    </row>
    <row r="343" spans="1:7" x14ac:dyDescent="0.25">
      <c r="A343" s="121">
        <v>510803</v>
      </c>
      <c r="B343" s="121" t="s">
        <v>491</v>
      </c>
      <c r="C343" s="301">
        <v>0</v>
      </c>
      <c r="D343" s="301">
        <v>24998159</v>
      </c>
      <c r="E343" s="301">
        <v>0</v>
      </c>
      <c r="F343" s="301">
        <v>24998159</v>
      </c>
      <c r="G343">
        <f t="shared" si="7"/>
        <v>6</v>
      </c>
    </row>
    <row r="344" spans="1:7" ht="30" x14ac:dyDescent="0.25">
      <c r="A344" s="121">
        <v>510803002</v>
      </c>
      <c r="B344" s="121" t="s">
        <v>1123</v>
      </c>
      <c r="C344" s="301">
        <v>0</v>
      </c>
      <c r="D344" s="301">
        <v>24998159</v>
      </c>
      <c r="E344" s="301">
        <v>0</v>
      </c>
      <c r="F344" s="301">
        <v>24998159</v>
      </c>
      <c r="G344">
        <f t="shared" si="7"/>
        <v>9</v>
      </c>
    </row>
    <row r="345" spans="1:7" x14ac:dyDescent="0.25">
      <c r="A345" s="121">
        <v>5111</v>
      </c>
      <c r="B345" s="121" t="s">
        <v>492</v>
      </c>
      <c r="C345" s="301">
        <v>90619612.739999995</v>
      </c>
      <c r="D345" s="301">
        <v>536172185.19999999</v>
      </c>
      <c r="E345" s="301">
        <v>288395578</v>
      </c>
      <c r="F345" s="301">
        <v>338396219.94</v>
      </c>
      <c r="G345">
        <f t="shared" si="7"/>
        <v>4</v>
      </c>
    </row>
    <row r="346" spans="1:7" x14ac:dyDescent="0.25">
      <c r="A346" s="121">
        <v>511113</v>
      </c>
      <c r="B346" s="121" t="s">
        <v>343</v>
      </c>
      <c r="C346" s="301">
        <v>19310734</v>
      </c>
      <c r="D346" s="301">
        <v>19310734</v>
      </c>
      <c r="E346" s="301">
        <v>0</v>
      </c>
      <c r="F346" s="301">
        <v>38621468</v>
      </c>
      <c r="G346">
        <f t="shared" si="7"/>
        <v>6</v>
      </c>
    </row>
    <row r="347" spans="1:7" x14ac:dyDescent="0.25">
      <c r="A347" s="121">
        <v>511113001</v>
      </c>
      <c r="B347" s="121" t="s">
        <v>343</v>
      </c>
      <c r="C347" s="301">
        <v>19310734</v>
      </c>
      <c r="D347" s="301">
        <v>19310734</v>
      </c>
      <c r="E347" s="301">
        <v>0</v>
      </c>
      <c r="F347" s="301">
        <v>38621468</v>
      </c>
      <c r="G347">
        <f t="shared" si="7"/>
        <v>9</v>
      </c>
    </row>
    <row r="348" spans="1:7" x14ac:dyDescent="0.25">
      <c r="A348" s="121">
        <v>511114</v>
      </c>
      <c r="B348" s="121" t="s">
        <v>57</v>
      </c>
      <c r="C348" s="301">
        <v>0</v>
      </c>
      <c r="D348" s="301">
        <v>281860999.44999999</v>
      </c>
      <c r="E348" s="301">
        <v>265246000</v>
      </c>
      <c r="F348" s="301">
        <v>16614999.449999999</v>
      </c>
      <c r="G348">
        <f t="shared" si="7"/>
        <v>6</v>
      </c>
    </row>
    <row r="349" spans="1:7" x14ac:dyDescent="0.25">
      <c r="A349" s="121">
        <v>511114001</v>
      </c>
      <c r="B349" s="121" t="s">
        <v>57</v>
      </c>
      <c r="C349" s="301">
        <v>0</v>
      </c>
      <c r="D349" s="301">
        <v>281860999.44999999</v>
      </c>
      <c r="E349" s="301">
        <v>265246000</v>
      </c>
      <c r="F349" s="301">
        <v>16614999.449999999</v>
      </c>
      <c r="G349">
        <f t="shared" si="7"/>
        <v>9</v>
      </c>
    </row>
    <row r="350" spans="1:7" x14ac:dyDescent="0.25">
      <c r="A350" s="121">
        <v>511117</v>
      </c>
      <c r="B350" s="121" t="s">
        <v>295</v>
      </c>
      <c r="C350" s="301">
        <v>10421990</v>
      </c>
      <c r="D350" s="301">
        <v>6680320</v>
      </c>
      <c r="E350" s="301">
        <v>0</v>
      </c>
      <c r="F350" s="301">
        <v>17102310</v>
      </c>
      <c r="G350">
        <f t="shared" si="7"/>
        <v>6</v>
      </c>
    </row>
    <row r="351" spans="1:7" x14ac:dyDescent="0.25">
      <c r="A351" s="121">
        <v>511117001</v>
      </c>
      <c r="B351" s="121" t="s">
        <v>295</v>
      </c>
      <c r="C351" s="301">
        <v>10421990</v>
      </c>
      <c r="D351" s="301">
        <v>6680320</v>
      </c>
      <c r="E351" s="301">
        <v>0</v>
      </c>
      <c r="F351" s="301">
        <v>17102310</v>
      </c>
      <c r="G351">
        <f t="shared" si="7"/>
        <v>9</v>
      </c>
    </row>
    <row r="352" spans="1:7" x14ac:dyDescent="0.25">
      <c r="A352" s="121">
        <v>511119</v>
      </c>
      <c r="B352" s="121" t="s">
        <v>345</v>
      </c>
      <c r="C352" s="301">
        <v>2304714</v>
      </c>
      <c r="D352" s="301">
        <v>0</v>
      </c>
      <c r="E352" s="301">
        <v>0</v>
      </c>
      <c r="F352" s="301">
        <v>2304714</v>
      </c>
      <c r="G352">
        <f t="shared" si="7"/>
        <v>6</v>
      </c>
    </row>
    <row r="353" spans="1:10" x14ac:dyDescent="0.25">
      <c r="A353" s="121">
        <v>511119001</v>
      </c>
      <c r="B353" s="121" t="s">
        <v>345</v>
      </c>
      <c r="C353" s="301">
        <v>2304714</v>
      </c>
      <c r="D353" s="301">
        <v>0</v>
      </c>
      <c r="E353" s="301">
        <v>0</v>
      </c>
      <c r="F353" s="301">
        <v>2304714</v>
      </c>
      <c r="G353">
        <f t="shared" si="7"/>
        <v>9</v>
      </c>
    </row>
    <row r="354" spans="1:10" ht="30" x14ac:dyDescent="0.25">
      <c r="A354" s="121">
        <v>511149</v>
      </c>
      <c r="B354" s="121" t="s">
        <v>350</v>
      </c>
      <c r="C354" s="301">
        <v>8771742.3300000001</v>
      </c>
      <c r="D354" s="301">
        <v>10001791.27</v>
      </c>
      <c r="E354" s="301">
        <v>0</v>
      </c>
      <c r="F354" s="301">
        <v>18773533.600000001</v>
      </c>
      <c r="G354">
        <f t="shared" si="7"/>
        <v>6</v>
      </c>
    </row>
    <row r="355" spans="1:10" ht="30" x14ac:dyDescent="0.25">
      <c r="A355" s="121">
        <v>511149001</v>
      </c>
      <c r="B355" s="121" t="s">
        <v>350</v>
      </c>
      <c r="C355" s="301">
        <v>8771742.3300000001</v>
      </c>
      <c r="D355" s="301">
        <v>10001791.27</v>
      </c>
      <c r="E355" s="301">
        <v>0</v>
      </c>
      <c r="F355" s="301">
        <v>18773533.600000001</v>
      </c>
      <c r="G355">
        <f t="shared" si="7"/>
        <v>9</v>
      </c>
      <c r="I355" s="130"/>
      <c r="J355" s="293"/>
    </row>
    <row r="356" spans="1:10" x14ac:dyDescent="0.25">
      <c r="A356" s="121">
        <v>511179</v>
      </c>
      <c r="B356" s="121" t="s">
        <v>278</v>
      </c>
      <c r="C356" s="301">
        <v>0</v>
      </c>
      <c r="D356" s="301">
        <v>33061823</v>
      </c>
      <c r="E356" s="301">
        <v>3996739</v>
      </c>
      <c r="F356" s="301">
        <v>29065084</v>
      </c>
      <c r="G356">
        <f t="shared" si="7"/>
        <v>6</v>
      </c>
      <c r="I356" s="130">
        <v>511114</v>
      </c>
    </row>
    <row r="357" spans="1:10" x14ac:dyDescent="0.25">
      <c r="A357" s="121">
        <v>511179001</v>
      </c>
      <c r="B357" s="121" t="s">
        <v>278</v>
      </c>
      <c r="C357" s="301">
        <v>0</v>
      </c>
      <c r="D357" s="301">
        <v>33061823</v>
      </c>
      <c r="E357" s="301">
        <v>3996739</v>
      </c>
      <c r="F357" s="301">
        <v>29065084</v>
      </c>
      <c r="G357">
        <f t="shared" si="7"/>
        <v>9</v>
      </c>
    </row>
    <row r="358" spans="1:10" x14ac:dyDescent="0.25">
      <c r="A358" s="121">
        <v>511180</v>
      </c>
      <c r="B358" s="121" t="s">
        <v>279</v>
      </c>
      <c r="C358" s="301">
        <v>47018319.810000002</v>
      </c>
      <c r="D358" s="301">
        <v>184884971.33000001</v>
      </c>
      <c r="E358" s="301">
        <v>19152839</v>
      </c>
      <c r="F358" s="301">
        <v>212750452.13999999</v>
      </c>
      <c r="G358">
        <f t="shared" si="7"/>
        <v>6</v>
      </c>
    </row>
    <row r="359" spans="1:10" x14ac:dyDescent="0.25">
      <c r="A359" s="121">
        <v>511180001</v>
      </c>
      <c r="B359" s="121" t="s">
        <v>279</v>
      </c>
      <c r="C359" s="301">
        <v>47018319.810000002</v>
      </c>
      <c r="D359" s="301">
        <v>184884971.33000001</v>
      </c>
      <c r="E359" s="301">
        <v>19152839</v>
      </c>
      <c r="F359" s="301">
        <v>212750452.13999999</v>
      </c>
      <c r="G359">
        <f t="shared" si="7"/>
        <v>9</v>
      </c>
      <c r="I359" s="130"/>
      <c r="J359" s="293"/>
    </row>
    <row r="360" spans="1:10" ht="30" x14ac:dyDescent="0.25">
      <c r="A360" s="121">
        <v>511183</v>
      </c>
      <c r="B360" s="121" t="s">
        <v>354</v>
      </c>
      <c r="C360" s="301">
        <v>2792112.6</v>
      </c>
      <c r="D360" s="301">
        <v>371546.15</v>
      </c>
      <c r="E360" s="301">
        <v>0</v>
      </c>
      <c r="F360" s="301">
        <v>3163658.75</v>
      </c>
      <c r="G360">
        <f t="shared" si="7"/>
        <v>6</v>
      </c>
      <c r="I360" s="130">
        <v>511117</v>
      </c>
    </row>
    <row r="361" spans="1:10" ht="30" x14ac:dyDescent="0.25">
      <c r="A361" s="121">
        <v>511183001</v>
      </c>
      <c r="B361" s="121" t="s">
        <v>354</v>
      </c>
      <c r="C361" s="301">
        <v>2792112.6</v>
      </c>
      <c r="D361" s="301">
        <v>371546.15</v>
      </c>
      <c r="E361" s="301">
        <v>0</v>
      </c>
      <c r="F361" s="301">
        <v>3163658.75</v>
      </c>
      <c r="G361">
        <f t="shared" si="7"/>
        <v>9</v>
      </c>
      <c r="I361" s="130"/>
      <c r="J361" s="293"/>
    </row>
    <row r="362" spans="1:10" x14ac:dyDescent="0.25">
      <c r="A362" s="121">
        <v>5120</v>
      </c>
      <c r="B362" s="121" t="s">
        <v>460</v>
      </c>
      <c r="C362" s="301">
        <v>3101000</v>
      </c>
      <c r="D362" s="301">
        <v>0</v>
      </c>
      <c r="E362" s="301">
        <v>0</v>
      </c>
      <c r="F362" s="301">
        <v>3101000</v>
      </c>
      <c r="G362">
        <f t="shared" si="7"/>
        <v>4</v>
      </c>
      <c r="I362" s="130">
        <v>511121</v>
      </c>
    </row>
    <row r="363" spans="1:10" x14ac:dyDescent="0.25">
      <c r="A363" s="121">
        <v>512009</v>
      </c>
      <c r="B363" s="121" t="s">
        <v>286</v>
      </c>
      <c r="C363" s="301">
        <v>2984000</v>
      </c>
      <c r="D363" s="301">
        <v>0</v>
      </c>
      <c r="E363" s="301">
        <v>0</v>
      </c>
      <c r="F363" s="301">
        <v>2984000</v>
      </c>
      <c r="G363">
        <f t="shared" si="7"/>
        <v>6</v>
      </c>
      <c r="I363" s="130"/>
      <c r="J363" s="293"/>
    </row>
    <row r="364" spans="1:10" x14ac:dyDescent="0.25">
      <c r="A364" s="121">
        <v>512009001</v>
      </c>
      <c r="B364" s="121" t="s">
        <v>286</v>
      </c>
      <c r="C364" s="301">
        <v>2984000</v>
      </c>
      <c r="D364" s="301">
        <v>0</v>
      </c>
      <c r="E364" s="301">
        <v>0</v>
      </c>
      <c r="F364" s="301">
        <v>2984000</v>
      </c>
      <c r="G364">
        <f t="shared" si="7"/>
        <v>9</v>
      </c>
      <c r="I364" s="130">
        <v>511125</v>
      </c>
    </row>
    <row r="365" spans="1:10" x14ac:dyDescent="0.25">
      <c r="A365" s="121">
        <v>512011</v>
      </c>
      <c r="B365" s="121" t="s">
        <v>287</v>
      </c>
      <c r="C365" s="301">
        <v>117000</v>
      </c>
      <c r="D365" s="301">
        <v>0</v>
      </c>
      <c r="E365" s="301">
        <v>0</v>
      </c>
      <c r="F365" s="301">
        <v>117000</v>
      </c>
      <c r="G365">
        <f t="shared" si="7"/>
        <v>6</v>
      </c>
      <c r="I365" s="130"/>
      <c r="J365" s="293"/>
    </row>
    <row r="366" spans="1:10" x14ac:dyDescent="0.25">
      <c r="A366" s="121">
        <v>512011001</v>
      </c>
      <c r="B366" s="121" t="s">
        <v>287</v>
      </c>
      <c r="C366" s="301">
        <v>117000</v>
      </c>
      <c r="D366" s="301">
        <v>0</v>
      </c>
      <c r="E366" s="301">
        <v>0</v>
      </c>
      <c r="F366" s="301">
        <v>117000</v>
      </c>
      <c r="G366">
        <f t="shared" si="7"/>
        <v>9</v>
      </c>
      <c r="I366" s="130">
        <v>511146</v>
      </c>
    </row>
    <row r="367" spans="1:10" ht="30" x14ac:dyDescent="0.25">
      <c r="A367" s="121">
        <v>53</v>
      </c>
      <c r="B367" s="121" t="s">
        <v>356</v>
      </c>
      <c r="C367" s="301">
        <v>63370494.039999999</v>
      </c>
      <c r="D367" s="301">
        <v>33560830.219999999</v>
      </c>
      <c r="E367" s="301">
        <v>22708329</v>
      </c>
      <c r="F367" s="301">
        <v>74222995.260000005</v>
      </c>
      <c r="G367">
        <f t="shared" si="7"/>
        <v>2</v>
      </c>
      <c r="I367" s="130"/>
      <c r="J367" s="293"/>
    </row>
    <row r="368" spans="1:10" ht="30" x14ac:dyDescent="0.25">
      <c r="A368" s="121">
        <v>5360</v>
      </c>
      <c r="B368" s="121" t="s">
        <v>493</v>
      </c>
      <c r="C368" s="301">
        <v>42982346.039999999</v>
      </c>
      <c r="D368" s="301">
        <v>23426986.219999999</v>
      </c>
      <c r="E368" s="301">
        <v>17843348</v>
      </c>
      <c r="F368" s="301">
        <v>48565984.259999998</v>
      </c>
      <c r="G368">
        <f t="shared" si="7"/>
        <v>4</v>
      </c>
      <c r="I368" s="130">
        <v>511155</v>
      </c>
    </row>
    <row r="369" spans="1:10" x14ac:dyDescent="0.25">
      <c r="A369" s="121">
        <v>536001</v>
      </c>
      <c r="B369" s="121" t="s">
        <v>69</v>
      </c>
      <c r="C369" s="301">
        <v>13315030</v>
      </c>
      <c r="D369" s="301">
        <v>6657515</v>
      </c>
      <c r="E369" s="301">
        <v>0</v>
      </c>
      <c r="F369" s="301">
        <v>19972545</v>
      </c>
      <c r="G369">
        <f t="shared" si="7"/>
        <v>6</v>
      </c>
      <c r="I369" s="130"/>
      <c r="J369" s="293"/>
    </row>
    <row r="370" spans="1:10" x14ac:dyDescent="0.25">
      <c r="A370" s="121">
        <v>536001001</v>
      </c>
      <c r="B370" s="121" t="s">
        <v>251</v>
      </c>
      <c r="C370" s="301">
        <v>13315030</v>
      </c>
      <c r="D370" s="301">
        <v>6657515</v>
      </c>
      <c r="E370" s="301">
        <v>0</v>
      </c>
      <c r="F370" s="301">
        <v>19972545</v>
      </c>
      <c r="G370">
        <f t="shared" si="7"/>
        <v>9</v>
      </c>
      <c r="I370" s="130">
        <v>511179</v>
      </c>
    </row>
    <row r="371" spans="1:10" x14ac:dyDescent="0.25">
      <c r="A371" s="121">
        <v>536003</v>
      </c>
      <c r="B371" s="121" t="s">
        <v>70</v>
      </c>
      <c r="C371" s="301">
        <v>422530</v>
      </c>
      <c r="D371" s="301">
        <v>211265</v>
      </c>
      <c r="E371" s="301">
        <v>0</v>
      </c>
      <c r="F371" s="301">
        <v>633795</v>
      </c>
      <c r="G371">
        <f t="shared" si="7"/>
        <v>6</v>
      </c>
      <c r="I371" s="130"/>
      <c r="J371" s="293"/>
    </row>
    <row r="372" spans="1:10" x14ac:dyDescent="0.25">
      <c r="A372" s="121">
        <v>536003006</v>
      </c>
      <c r="B372" s="121" t="s">
        <v>239</v>
      </c>
      <c r="C372" s="301">
        <v>422530</v>
      </c>
      <c r="D372" s="301">
        <v>211265</v>
      </c>
      <c r="E372" s="301">
        <v>0</v>
      </c>
      <c r="F372" s="301">
        <v>633795</v>
      </c>
      <c r="G372">
        <f t="shared" si="7"/>
        <v>9</v>
      </c>
      <c r="I372" s="130">
        <v>511183</v>
      </c>
    </row>
    <row r="373" spans="1:10" x14ac:dyDescent="0.25">
      <c r="A373" s="121">
        <v>536004</v>
      </c>
      <c r="B373" s="121" t="s">
        <v>71</v>
      </c>
      <c r="C373" s="301">
        <v>13411732</v>
      </c>
      <c r="D373" s="301">
        <v>8912639</v>
      </c>
      <c r="E373" s="301">
        <v>0</v>
      </c>
      <c r="F373" s="301">
        <v>22324371</v>
      </c>
      <c r="G373">
        <f t="shared" si="7"/>
        <v>6</v>
      </c>
      <c r="I373" s="130"/>
      <c r="J373" s="293"/>
    </row>
    <row r="374" spans="1:10" x14ac:dyDescent="0.25">
      <c r="A374" s="121">
        <v>536004004</v>
      </c>
      <c r="B374" s="121" t="s">
        <v>228</v>
      </c>
      <c r="C374" s="301">
        <v>12382886</v>
      </c>
      <c r="D374" s="301">
        <v>8398216</v>
      </c>
      <c r="E374" s="301">
        <v>0</v>
      </c>
      <c r="F374" s="301">
        <v>20781102</v>
      </c>
      <c r="G374">
        <f t="shared" si="7"/>
        <v>9</v>
      </c>
    </row>
    <row r="375" spans="1:10" x14ac:dyDescent="0.25">
      <c r="A375" s="121">
        <v>536004012</v>
      </c>
      <c r="B375" s="121" t="s">
        <v>231</v>
      </c>
      <c r="C375" s="301">
        <v>1028846</v>
      </c>
      <c r="D375" s="301">
        <v>514423</v>
      </c>
      <c r="E375" s="301">
        <v>0</v>
      </c>
      <c r="F375" s="301">
        <v>1543269</v>
      </c>
      <c r="G375">
        <f t="shared" si="7"/>
        <v>9</v>
      </c>
    </row>
    <row r="376" spans="1:10" x14ac:dyDescent="0.25">
      <c r="A376" s="121">
        <v>536006</v>
      </c>
      <c r="B376" s="121" t="s">
        <v>73</v>
      </c>
      <c r="C376" s="301">
        <v>3819304.04</v>
      </c>
      <c r="D376" s="301">
        <v>1815969.22</v>
      </c>
      <c r="E376" s="301">
        <v>0</v>
      </c>
      <c r="F376" s="301">
        <v>5635273.2599999998</v>
      </c>
      <c r="G376">
        <f t="shared" si="7"/>
        <v>6</v>
      </c>
    </row>
    <row r="377" spans="1:10" x14ac:dyDescent="0.25">
      <c r="A377" s="121">
        <v>536006001</v>
      </c>
      <c r="B377" s="121" t="s">
        <v>234</v>
      </c>
      <c r="C377" s="301">
        <v>3393768.04</v>
      </c>
      <c r="D377" s="301">
        <v>1604028.67</v>
      </c>
      <c r="E377" s="301">
        <v>0</v>
      </c>
      <c r="F377" s="301">
        <v>4997796.71</v>
      </c>
      <c r="G377">
        <f t="shared" si="7"/>
        <v>9</v>
      </c>
    </row>
    <row r="378" spans="1:10" x14ac:dyDescent="0.25">
      <c r="A378" s="121">
        <v>536006002</v>
      </c>
      <c r="B378" s="121" t="s">
        <v>235</v>
      </c>
      <c r="C378" s="301">
        <v>425536</v>
      </c>
      <c r="D378" s="301">
        <v>211940.55</v>
      </c>
      <c r="E378" s="301">
        <v>0</v>
      </c>
      <c r="F378" s="301">
        <v>637476.55000000005</v>
      </c>
      <c r="G378">
        <f t="shared" si="7"/>
        <v>9</v>
      </c>
    </row>
    <row r="379" spans="1:10" x14ac:dyDescent="0.25">
      <c r="A379" s="121">
        <v>536007</v>
      </c>
      <c r="B379" s="121" t="s">
        <v>225</v>
      </c>
      <c r="C379" s="301">
        <v>12013750</v>
      </c>
      <c r="D379" s="301">
        <v>5829598</v>
      </c>
      <c r="E379" s="301">
        <v>17843348</v>
      </c>
      <c r="F379" s="301">
        <v>0</v>
      </c>
      <c r="G379">
        <f t="shared" si="7"/>
        <v>6</v>
      </c>
    </row>
    <row r="380" spans="1:10" x14ac:dyDescent="0.25">
      <c r="A380" s="121">
        <v>536007001</v>
      </c>
      <c r="B380" s="121" t="s">
        <v>236</v>
      </c>
      <c r="C380" s="301">
        <v>732968</v>
      </c>
      <c r="D380" s="301">
        <v>366484</v>
      </c>
      <c r="E380" s="301">
        <v>1099452</v>
      </c>
      <c r="F380" s="301">
        <v>0</v>
      </c>
      <c r="G380">
        <f t="shared" si="7"/>
        <v>9</v>
      </c>
    </row>
    <row r="381" spans="1:10" x14ac:dyDescent="0.25">
      <c r="A381" s="121">
        <v>536007002</v>
      </c>
      <c r="B381" s="121" t="s">
        <v>226</v>
      </c>
      <c r="C381" s="301">
        <v>11280782</v>
      </c>
      <c r="D381" s="301">
        <v>5463114</v>
      </c>
      <c r="E381" s="301">
        <v>16743896</v>
      </c>
      <c r="F381" s="301">
        <v>0</v>
      </c>
      <c r="G381">
        <f t="shared" si="7"/>
        <v>9</v>
      </c>
    </row>
    <row r="382" spans="1:10" x14ac:dyDescent="0.25">
      <c r="A382" s="121">
        <v>5366</v>
      </c>
      <c r="B382" s="121" t="s">
        <v>494</v>
      </c>
      <c r="C382" s="301">
        <v>20388148</v>
      </c>
      <c r="D382" s="301">
        <v>10133844</v>
      </c>
      <c r="E382" s="301">
        <v>4864981</v>
      </c>
      <c r="F382" s="301">
        <v>25657011</v>
      </c>
      <c r="G382">
        <f t="shared" si="7"/>
        <v>4</v>
      </c>
    </row>
    <row r="383" spans="1:10" x14ac:dyDescent="0.25">
      <c r="A383" s="121">
        <v>536605</v>
      </c>
      <c r="B383" s="121" t="s">
        <v>263</v>
      </c>
      <c r="C383" s="301">
        <v>17144814</v>
      </c>
      <c r="D383" s="301">
        <v>8512197</v>
      </c>
      <c r="E383" s="301">
        <v>0</v>
      </c>
      <c r="F383" s="301">
        <v>25657011</v>
      </c>
      <c r="G383">
        <f t="shared" si="7"/>
        <v>6</v>
      </c>
    </row>
    <row r="384" spans="1:10" x14ac:dyDescent="0.25">
      <c r="A384" s="121">
        <v>536605001</v>
      </c>
      <c r="B384" s="121" t="s">
        <v>263</v>
      </c>
      <c r="C384" s="301">
        <v>17144814</v>
      </c>
      <c r="D384" s="301">
        <v>8512197</v>
      </c>
      <c r="E384" s="301">
        <v>0</v>
      </c>
      <c r="F384" s="301">
        <v>25657011</v>
      </c>
      <c r="G384">
        <f t="shared" si="7"/>
        <v>9</v>
      </c>
    </row>
    <row r="385" spans="1:7" x14ac:dyDescent="0.25">
      <c r="A385" s="121">
        <v>536606</v>
      </c>
      <c r="B385" s="121" t="s">
        <v>264</v>
      </c>
      <c r="C385" s="301">
        <v>3243334</v>
      </c>
      <c r="D385" s="301">
        <v>1621647</v>
      </c>
      <c r="E385" s="301">
        <v>4864981</v>
      </c>
      <c r="F385" s="301">
        <v>0</v>
      </c>
      <c r="G385">
        <f t="shared" si="7"/>
        <v>6</v>
      </c>
    </row>
    <row r="386" spans="1:7" x14ac:dyDescent="0.25">
      <c r="A386" s="121">
        <v>536606001</v>
      </c>
      <c r="B386" s="121" t="s">
        <v>264</v>
      </c>
      <c r="C386" s="301">
        <v>3243334</v>
      </c>
      <c r="D386" s="301">
        <v>1621647</v>
      </c>
      <c r="E386" s="301">
        <v>4864981</v>
      </c>
      <c r="F386" s="301">
        <v>0</v>
      </c>
      <c r="G386">
        <f t="shared" si="7"/>
        <v>9</v>
      </c>
    </row>
    <row r="387" spans="1:7" x14ac:dyDescent="0.25">
      <c r="A387" s="121">
        <v>58</v>
      </c>
      <c r="B387" s="121" t="s">
        <v>130</v>
      </c>
      <c r="C387" s="301">
        <v>725534</v>
      </c>
      <c r="D387" s="301">
        <v>16614999.449999999</v>
      </c>
      <c r="E387" s="301">
        <v>16614999.449999999</v>
      </c>
      <c r="F387" s="301">
        <v>725534</v>
      </c>
      <c r="G387">
        <f t="shared" si="7"/>
        <v>2</v>
      </c>
    </row>
    <row r="388" spans="1:7" x14ac:dyDescent="0.25">
      <c r="A388" s="121">
        <v>5890</v>
      </c>
      <c r="B388" s="121" t="s">
        <v>366</v>
      </c>
      <c r="C388" s="301">
        <v>725534</v>
      </c>
      <c r="D388" s="301">
        <v>16614999.449999999</v>
      </c>
      <c r="E388" s="301">
        <v>16614999.449999999</v>
      </c>
      <c r="F388" s="301">
        <v>725534</v>
      </c>
      <c r="G388">
        <f t="shared" si="7"/>
        <v>4</v>
      </c>
    </row>
    <row r="389" spans="1:7" ht="30" x14ac:dyDescent="0.25">
      <c r="A389" s="121">
        <v>589019</v>
      </c>
      <c r="B389" s="121" t="s">
        <v>363</v>
      </c>
      <c r="C389" s="301">
        <v>0</v>
      </c>
      <c r="D389" s="301">
        <v>16614999.449999999</v>
      </c>
      <c r="E389" s="301">
        <v>16614999.449999999</v>
      </c>
      <c r="F389" s="301">
        <v>0</v>
      </c>
      <c r="G389">
        <f t="shared" si="7"/>
        <v>6</v>
      </c>
    </row>
    <row r="390" spans="1:7" x14ac:dyDescent="0.25">
      <c r="A390" s="121">
        <v>589019006</v>
      </c>
      <c r="B390" s="121" t="s">
        <v>1124</v>
      </c>
      <c r="C390" s="301">
        <v>0</v>
      </c>
      <c r="D390" s="301">
        <v>16614999.449999999</v>
      </c>
      <c r="E390" s="301">
        <v>16614999.449999999</v>
      </c>
      <c r="F390" s="301">
        <v>0</v>
      </c>
      <c r="G390">
        <f t="shared" si="7"/>
        <v>9</v>
      </c>
    </row>
    <row r="391" spans="1:7" x14ac:dyDescent="0.25">
      <c r="A391" s="121">
        <v>589090</v>
      </c>
      <c r="B391" s="121" t="s">
        <v>364</v>
      </c>
      <c r="C391" s="301">
        <v>725534</v>
      </c>
      <c r="D391" s="301">
        <v>0</v>
      </c>
      <c r="E391" s="301">
        <v>0</v>
      </c>
      <c r="F391" s="301">
        <v>725534</v>
      </c>
      <c r="G391">
        <f t="shared" si="7"/>
        <v>6</v>
      </c>
    </row>
    <row r="392" spans="1:7" ht="30" x14ac:dyDescent="0.25">
      <c r="A392" s="121">
        <v>589090005</v>
      </c>
      <c r="B392" s="121" t="s">
        <v>496</v>
      </c>
      <c r="C392" s="301">
        <v>725534</v>
      </c>
      <c r="D392" s="301">
        <v>0</v>
      </c>
      <c r="E392" s="301">
        <v>0</v>
      </c>
      <c r="F392" s="301">
        <v>725534</v>
      </c>
      <c r="G392">
        <f t="shared" si="7"/>
        <v>9</v>
      </c>
    </row>
    <row r="393" spans="1:7" x14ac:dyDescent="0.25">
      <c r="A393" s="365">
        <v>6</v>
      </c>
      <c r="B393" s="121" t="s">
        <v>407</v>
      </c>
      <c r="C393" s="301">
        <v>66120867.770000003</v>
      </c>
      <c r="D393" s="301">
        <v>0</v>
      </c>
      <c r="E393" s="301">
        <v>0</v>
      </c>
      <c r="F393" s="301">
        <v>66120867.770000003</v>
      </c>
      <c r="G393">
        <f t="shared" si="7"/>
        <v>1</v>
      </c>
    </row>
    <row r="394" spans="1:7" x14ac:dyDescent="0.25">
      <c r="A394" s="121">
        <v>62</v>
      </c>
      <c r="B394" s="121" t="s">
        <v>497</v>
      </c>
      <c r="C394" s="301">
        <v>66120867.770000003</v>
      </c>
      <c r="D394" s="301">
        <v>0</v>
      </c>
      <c r="E394" s="301">
        <v>0</v>
      </c>
      <c r="F394" s="301">
        <v>66120867.770000003</v>
      </c>
      <c r="G394">
        <f t="shared" si="7"/>
        <v>2</v>
      </c>
    </row>
    <row r="395" spans="1:7" x14ac:dyDescent="0.25">
      <c r="A395" s="121">
        <v>6205</v>
      </c>
      <c r="B395" s="121" t="s">
        <v>416</v>
      </c>
      <c r="C395" s="301">
        <v>37476797.369999997</v>
      </c>
      <c r="D395" s="301">
        <v>0</v>
      </c>
      <c r="E395" s="301">
        <v>0</v>
      </c>
      <c r="F395" s="301">
        <v>37476797.369999997</v>
      </c>
      <c r="G395">
        <f t="shared" ref="G395:G458" si="8">LEN(A395)</f>
        <v>4</v>
      </c>
    </row>
    <row r="396" spans="1:7" x14ac:dyDescent="0.25">
      <c r="A396" s="121">
        <v>620507</v>
      </c>
      <c r="B396" s="121" t="s">
        <v>320</v>
      </c>
      <c r="C396" s="301">
        <v>37476797.369999997</v>
      </c>
      <c r="D396" s="301">
        <v>0</v>
      </c>
      <c r="E396" s="301">
        <v>0</v>
      </c>
      <c r="F396" s="301">
        <v>37476797.369999997</v>
      </c>
      <c r="G396">
        <f t="shared" si="8"/>
        <v>6</v>
      </c>
    </row>
    <row r="397" spans="1:7" x14ac:dyDescent="0.25">
      <c r="A397" s="121">
        <v>620507001</v>
      </c>
      <c r="B397" s="121" t="s">
        <v>320</v>
      </c>
      <c r="C397" s="301">
        <v>37476797.369999997</v>
      </c>
      <c r="D397" s="301">
        <v>0</v>
      </c>
      <c r="E397" s="301">
        <v>0</v>
      </c>
      <c r="F397" s="301">
        <v>37476797.369999997</v>
      </c>
      <c r="G397">
        <f t="shared" si="8"/>
        <v>9</v>
      </c>
    </row>
    <row r="398" spans="1:7" x14ac:dyDescent="0.25">
      <c r="A398" s="121">
        <v>6210</v>
      </c>
      <c r="B398" s="121" t="s">
        <v>478</v>
      </c>
      <c r="C398" s="301">
        <v>28644070.399999999</v>
      </c>
      <c r="D398" s="301">
        <v>0</v>
      </c>
      <c r="E398" s="301">
        <v>0</v>
      </c>
      <c r="F398" s="301">
        <v>28644070.399999999</v>
      </c>
      <c r="G398">
        <f t="shared" si="8"/>
        <v>4</v>
      </c>
    </row>
    <row r="399" spans="1:7" x14ac:dyDescent="0.25">
      <c r="A399" s="121">
        <v>621022</v>
      </c>
      <c r="B399" s="121" t="s">
        <v>220</v>
      </c>
      <c r="C399" s="301">
        <v>28644070.399999999</v>
      </c>
      <c r="D399" s="301">
        <v>0</v>
      </c>
      <c r="E399" s="301">
        <v>0</v>
      </c>
      <c r="F399" s="301">
        <v>28644070.399999999</v>
      </c>
      <c r="G399">
        <f t="shared" si="8"/>
        <v>6</v>
      </c>
    </row>
    <row r="400" spans="1:7" x14ac:dyDescent="0.25">
      <c r="A400" s="121">
        <v>621022001</v>
      </c>
      <c r="B400" s="121" t="s">
        <v>220</v>
      </c>
      <c r="C400" s="301">
        <v>28644070.399999999</v>
      </c>
      <c r="D400" s="301">
        <v>0</v>
      </c>
      <c r="E400" s="301">
        <v>0</v>
      </c>
      <c r="F400" s="301">
        <v>28644070.399999999</v>
      </c>
      <c r="G400">
        <f t="shared" si="8"/>
        <v>9</v>
      </c>
    </row>
    <row r="401" spans="1:7" x14ac:dyDescent="0.25">
      <c r="A401" s="121">
        <v>711608</v>
      </c>
      <c r="B401" s="121" t="s">
        <v>501</v>
      </c>
      <c r="C401" s="301">
        <v>3585899</v>
      </c>
      <c r="D401" s="301">
        <v>0</v>
      </c>
      <c r="E401" s="301">
        <v>0</v>
      </c>
      <c r="F401" s="301">
        <v>3585899</v>
      </c>
      <c r="G401">
        <f t="shared" si="8"/>
        <v>6</v>
      </c>
    </row>
    <row r="402" spans="1:7" x14ac:dyDescent="0.25">
      <c r="A402" s="121">
        <v>711695</v>
      </c>
      <c r="B402" s="121" t="s">
        <v>502</v>
      </c>
      <c r="C402" s="301">
        <v>-3585899</v>
      </c>
      <c r="D402" s="301">
        <v>0</v>
      </c>
      <c r="E402" s="301">
        <v>0</v>
      </c>
      <c r="F402" s="301">
        <v>-3585899</v>
      </c>
      <c r="G402">
        <f t="shared" si="8"/>
        <v>6</v>
      </c>
    </row>
    <row r="403" spans="1:7" x14ac:dyDescent="0.25">
      <c r="A403" s="365">
        <v>8</v>
      </c>
      <c r="B403" s="121" t="s">
        <v>370</v>
      </c>
      <c r="C403" s="301">
        <v>0</v>
      </c>
      <c r="D403" s="301">
        <v>16614999.449999999</v>
      </c>
      <c r="E403" s="301">
        <v>16614999.449999999</v>
      </c>
      <c r="F403" s="301">
        <v>0</v>
      </c>
      <c r="G403">
        <f t="shared" si="8"/>
        <v>1</v>
      </c>
    </row>
    <row r="404" spans="1:7" x14ac:dyDescent="0.25">
      <c r="A404" s="121">
        <v>83</v>
      </c>
      <c r="B404" s="121" t="s">
        <v>505</v>
      </c>
      <c r="C404" s="301">
        <v>1261255177.8399999</v>
      </c>
      <c r="D404" s="301">
        <v>16614999.449999999</v>
      </c>
      <c r="E404" s="301">
        <v>0</v>
      </c>
      <c r="F404" s="301">
        <v>1277870177.29</v>
      </c>
      <c r="G404">
        <f t="shared" si="8"/>
        <v>2</v>
      </c>
    </row>
    <row r="405" spans="1:7" x14ac:dyDescent="0.25">
      <c r="A405" s="121">
        <v>8315</v>
      </c>
      <c r="B405" s="121" t="s">
        <v>506</v>
      </c>
      <c r="C405" s="301">
        <v>543974175</v>
      </c>
      <c r="D405" s="301">
        <v>0</v>
      </c>
      <c r="E405" s="301">
        <v>0</v>
      </c>
      <c r="F405" s="301">
        <v>543974175</v>
      </c>
      <c r="G405">
        <f t="shared" si="8"/>
        <v>4</v>
      </c>
    </row>
    <row r="406" spans="1:7" x14ac:dyDescent="0.25">
      <c r="A406" s="121">
        <v>831510</v>
      </c>
      <c r="B406" s="121" t="s">
        <v>507</v>
      </c>
      <c r="C406" s="301">
        <v>543974175</v>
      </c>
      <c r="D406" s="301">
        <v>0</v>
      </c>
      <c r="E406" s="301">
        <v>0</v>
      </c>
      <c r="F406" s="301">
        <v>543974175</v>
      </c>
      <c r="G406">
        <f t="shared" si="8"/>
        <v>6</v>
      </c>
    </row>
    <row r="407" spans="1:7" x14ac:dyDescent="0.25">
      <c r="A407" s="121">
        <v>831510001</v>
      </c>
      <c r="B407" s="121" t="s">
        <v>507</v>
      </c>
      <c r="C407" s="301">
        <v>543974175</v>
      </c>
      <c r="D407" s="301">
        <v>0</v>
      </c>
      <c r="E407" s="301">
        <v>0</v>
      </c>
      <c r="F407" s="301">
        <v>543974175</v>
      </c>
      <c r="G407">
        <f t="shared" si="8"/>
        <v>9</v>
      </c>
    </row>
    <row r="408" spans="1:7" x14ac:dyDescent="0.25">
      <c r="A408" s="121">
        <v>8361</v>
      </c>
      <c r="B408" s="121" t="s">
        <v>508</v>
      </c>
      <c r="C408" s="301">
        <v>108961247.70999999</v>
      </c>
      <c r="D408" s="301">
        <v>0</v>
      </c>
      <c r="E408" s="301">
        <v>0</v>
      </c>
      <c r="F408" s="301">
        <v>108961247.70999999</v>
      </c>
      <c r="G408">
        <f t="shared" si="8"/>
        <v>4</v>
      </c>
    </row>
    <row r="409" spans="1:7" x14ac:dyDescent="0.25">
      <c r="A409" s="121">
        <v>836101</v>
      </c>
      <c r="B409" s="121" t="s">
        <v>374</v>
      </c>
      <c r="C409" s="301">
        <v>108961247.70999999</v>
      </c>
      <c r="D409" s="301">
        <v>0</v>
      </c>
      <c r="E409" s="301">
        <v>0</v>
      </c>
      <c r="F409" s="301">
        <v>108961247.70999999</v>
      </c>
      <c r="G409">
        <f t="shared" si="8"/>
        <v>6</v>
      </c>
    </row>
    <row r="410" spans="1:7" x14ac:dyDescent="0.25">
      <c r="A410" s="121">
        <v>836101001</v>
      </c>
      <c r="B410" s="121" t="s">
        <v>374</v>
      </c>
      <c r="C410" s="301">
        <v>108961247.70999999</v>
      </c>
      <c r="D410" s="301">
        <v>0</v>
      </c>
      <c r="E410" s="301">
        <v>0</v>
      </c>
      <c r="F410" s="301">
        <v>108961247.70999999</v>
      </c>
      <c r="G410">
        <f t="shared" si="8"/>
        <v>9</v>
      </c>
    </row>
    <row r="411" spans="1:7" x14ac:dyDescent="0.25">
      <c r="A411" s="121">
        <v>8374</v>
      </c>
      <c r="B411" s="121" t="s">
        <v>509</v>
      </c>
      <c r="C411" s="301">
        <v>608319755.13</v>
      </c>
      <c r="D411" s="301">
        <v>16614999.449999999</v>
      </c>
      <c r="E411" s="301">
        <v>0</v>
      </c>
      <c r="F411" s="301">
        <v>624934754.58000004</v>
      </c>
      <c r="G411">
        <f t="shared" si="8"/>
        <v>4</v>
      </c>
    </row>
    <row r="412" spans="1:7" x14ac:dyDescent="0.25">
      <c r="A412" s="121">
        <v>837490</v>
      </c>
      <c r="B412" s="121" t="s">
        <v>510</v>
      </c>
      <c r="C412" s="301">
        <v>608319755.13</v>
      </c>
      <c r="D412" s="301">
        <v>16614999.449999999</v>
      </c>
      <c r="E412" s="301">
        <v>0</v>
      </c>
      <c r="F412" s="301">
        <v>624934754.58000004</v>
      </c>
      <c r="G412">
        <f t="shared" si="8"/>
        <v>6</v>
      </c>
    </row>
    <row r="413" spans="1:7" x14ac:dyDescent="0.25">
      <c r="A413" s="121">
        <v>837490001</v>
      </c>
      <c r="B413" s="121" t="s">
        <v>510</v>
      </c>
      <c r="C413" s="301">
        <v>608319755.13</v>
      </c>
      <c r="D413" s="301">
        <v>16614999.449999999</v>
      </c>
      <c r="E413" s="301">
        <v>0</v>
      </c>
      <c r="F413" s="301">
        <v>624934754.58000004</v>
      </c>
      <c r="G413">
        <f t="shared" si="8"/>
        <v>9</v>
      </c>
    </row>
    <row r="414" spans="1:7" x14ac:dyDescent="0.25">
      <c r="A414" s="121">
        <v>89</v>
      </c>
      <c r="B414" s="121" t="s">
        <v>375</v>
      </c>
      <c r="C414" s="301">
        <v>-1261255177.8399999</v>
      </c>
      <c r="D414" s="301">
        <v>0</v>
      </c>
      <c r="E414" s="301">
        <v>16614999.449999999</v>
      </c>
      <c r="F414" s="301">
        <v>-1277870177.29</v>
      </c>
      <c r="G414">
        <f t="shared" si="8"/>
        <v>2</v>
      </c>
    </row>
    <row r="415" spans="1:7" x14ac:dyDescent="0.25">
      <c r="A415" s="121">
        <v>8915</v>
      </c>
      <c r="B415" s="121" t="s">
        <v>511</v>
      </c>
      <c r="C415" s="301">
        <v>-1261255177.8399999</v>
      </c>
      <c r="D415" s="301">
        <v>0</v>
      </c>
      <c r="E415" s="301">
        <v>16614999.449999999</v>
      </c>
      <c r="F415" s="301">
        <v>-1277870177.29</v>
      </c>
      <c r="G415">
        <f t="shared" si="8"/>
        <v>4</v>
      </c>
    </row>
    <row r="416" spans="1:7" x14ac:dyDescent="0.25">
      <c r="A416" s="121">
        <v>891506</v>
      </c>
      <c r="B416" s="121" t="s">
        <v>84</v>
      </c>
      <c r="C416" s="301">
        <v>-543974175</v>
      </c>
      <c r="D416" s="301">
        <v>0</v>
      </c>
      <c r="E416" s="301">
        <v>0</v>
      </c>
      <c r="F416" s="301">
        <v>-543974175</v>
      </c>
      <c r="G416">
        <f t="shared" si="8"/>
        <v>6</v>
      </c>
    </row>
    <row r="417" spans="1:7" x14ac:dyDescent="0.25">
      <c r="A417" s="121">
        <v>891506001</v>
      </c>
      <c r="B417" s="121" t="s">
        <v>84</v>
      </c>
      <c r="C417" s="301">
        <v>-543974175</v>
      </c>
      <c r="D417" s="301">
        <v>0</v>
      </c>
      <c r="E417" s="301">
        <v>0</v>
      </c>
      <c r="F417" s="301">
        <v>-543974175</v>
      </c>
      <c r="G417">
        <f t="shared" si="8"/>
        <v>9</v>
      </c>
    </row>
    <row r="418" spans="1:7" x14ac:dyDescent="0.25">
      <c r="A418" s="121">
        <v>891521</v>
      </c>
      <c r="B418" s="121" t="s">
        <v>85</v>
      </c>
      <c r="C418" s="301">
        <v>-108961247.70999999</v>
      </c>
      <c r="D418" s="301">
        <v>0</v>
      </c>
      <c r="E418" s="301">
        <v>0</v>
      </c>
      <c r="F418" s="301">
        <v>-108961247.70999999</v>
      </c>
      <c r="G418">
        <f t="shared" si="8"/>
        <v>6</v>
      </c>
    </row>
    <row r="419" spans="1:7" x14ac:dyDescent="0.25">
      <c r="A419" s="121">
        <v>891521001</v>
      </c>
      <c r="B419" s="121" t="s">
        <v>85</v>
      </c>
      <c r="C419" s="301">
        <v>-108961247.70999999</v>
      </c>
      <c r="D419" s="301">
        <v>0</v>
      </c>
      <c r="E419" s="301">
        <v>0</v>
      </c>
      <c r="F419" s="301">
        <v>-108961247.70999999</v>
      </c>
      <c r="G419">
        <f t="shared" si="8"/>
        <v>9</v>
      </c>
    </row>
    <row r="420" spans="1:7" x14ac:dyDescent="0.25">
      <c r="A420" s="121">
        <v>891574</v>
      </c>
      <c r="B420" s="121" t="s">
        <v>86</v>
      </c>
      <c r="C420" s="301">
        <v>-608319755.13</v>
      </c>
      <c r="D420" s="301">
        <v>0</v>
      </c>
      <c r="E420" s="301">
        <v>16614999.449999999</v>
      </c>
      <c r="F420" s="301">
        <v>-624934754.58000004</v>
      </c>
      <c r="G420">
        <f t="shared" si="8"/>
        <v>6</v>
      </c>
    </row>
    <row r="421" spans="1:7" x14ac:dyDescent="0.25">
      <c r="A421" s="121">
        <v>891574001</v>
      </c>
      <c r="B421" s="121" t="s">
        <v>86</v>
      </c>
      <c r="C421" s="301">
        <v>-608319755.13</v>
      </c>
      <c r="D421" s="301">
        <v>0</v>
      </c>
      <c r="E421" s="301">
        <v>16614999.449999999</v>
      </c>
      <c r="F421" s="301">
        <v>-624934754.58000004</v>
      </c>
      <c r="G421">
        <f t="shared" si="8"/>
        <v>9</v>
      </c>
    </row>
    <row r="422" spans="1:7" x14ac:dyDescent="0.25">
      <c r="A422" s="121" t="s">
        <v>1125</v>
      </c>
      <c r="B422" s="121" t="s">
        <v>379</v>
      </c>
      <c r="C422" s="301">
        <v>0</v>
      </c>
      <c r="D422" s="301">
        <v>0</v>
      </c>
      <c r="E422" s="301">
        <v>0</v>
      </c>
      <c r="F422" s="301">
        <v>0</v>
      </c>
      <c r="G422">
        <f t="shared" si="8"/>
        <v>1</v>
      </c>
    </row>
    <row r="423" spans="1:7" x14ac:dyDescent="0.25">
      <c r="G423">
        <f t="shared" si="8"/>
        <v>0</v>
      </c>
    </row>
    <row r="424" spans="1:7" x14ac:dyDescent="0.25">
      <c r="G424">
        <f t="shared" si="8"/>
        <v>0</v>
      </c>
    </row>
    <row r="425" spans="1:7" x14ac:dyDescent="0.25">
      <c r="G425">
        <f t="shared" si="8"/>
        <v>0</v>
      </c>
    </row>
    <row r="426" spans="1:7" x14ac:dyDescent="0.25">
      <c r="G426">
        <f t="shared" si="8"/>
        <v>0</v>
      </c>
    </row>
    <row r="427" spans="1:7" x14ac:dyDescent="0.25">
      <c r="G427">
        <f t="shared" si="8"/>
        <v>0</v>
      </c>
    </row>
    <row r="428" spans="1:7" x14ac:dyDescent="0.25">
      <c r="G428">
        <f t="shared" si="8"/>
        <v>0</v>
      </c>
    </row>
    <row r="429" spans="1:7" x14ac:dyDescent="0.25">
      <c r="G429">
        <f t="shared" si="8"/>
        <v>0</v>
      </c>
    </row>
    <row r="430" spans="1:7" x14ac:dyDescent="0.25">
      <c r="G430">
        <f t="shared" si="8"/>
        <v>0</v>
      </c>
    </row>
    <row r="431" spans="1:7" x14ac:dyDescent="0.25">
      <c r="G431">
        <f t="shared" si="8"/>
        <v>0</v>
      </c>
    </row>
    <row r="432" spans="1:7" x14ac:dyDescent="0.25">
      <c r="G432">
        <f t="shared" si="8"/>
        <v>0</v>
      </c>
    </row>
    <row r="433" spans="7:7" x14ac:dyDescent="0.25">
      <c r="G433">
        <f t="shared" si="8"/>
        <v>0</v>
      </c>
    </row>
    <row r="434" spans="7:7" x14ac:dyDescent="0.25">
      <c r="G434">
        <f t="shared" si="8"/>
        <v>0</v>
      </c>
    </row>
    <row r="435" spans="7:7" x14ac:dyDescent="0.25">
      <c r="G435">
        <f t="shared" si="8"/>
        <v>0</v>
      </c>
    </row>
    <row r="436" spans="7:7" x14ac:dyDescent="0.25">
      <c r="G436">
        <f t="shared" si="8"/>
        <v>0</v>
      </c>
    </row>
    <row r="437" spans="7:7" x14ac:dyDescent="0.25">
      <c r="G437">
        <f t="shared" si="8"/>
        <v>0</v>
      </c>
    </row>
    <row r="438" spans="7:7" x14ac:dyDescent="0.25">
      <c r="G438">
        <f t="shared" si="8"/>
        <v>0</v>
      </c>
    </row>
    <row r="439" spans="7:7" x14ac:dyDescent="0.25">
      <c r="G439">
        <f t="shared" si="8"/>
        <v>0</v>
      </c>
    </row>
    <row r="440" spans="7:7" x14ac:dyDescent="0.25">
      <c r="G440">
        <f t="shared" si="8"/>
        <v>0</v>
      </c>
    </row>
    <row r="441" spans="7:7" x14ac:dyDescent="0.25">
      <c r="G441">
        <f t="shared" si="8"/>
        <v>0</v>
      </c>
    </row>
    <row r="442" spans="7:7" x14ac:dyDescent="0.25">
      <c r="G442">
        <f t="shared" si="8"/>
        <v>0</v>
      </c>
    </row>
    <row r="443" spans="7:7" x14ac:dyDescent="0.25">
      <c r="G443">
        <f t="shared" si="8"/>
        <v>0</v>
      </c>
    </row>
    <row r="444" spans="7:7" x14ac:dyDescent="0.25">
      <c r="G444">
        <f t="shared" si="8"/>
        <v>0</v>
      </c>
    </row>
    <row r="445" spans="7:7" x14ac:dyDescent="0.25">
      <c r="G445">
        <f t="shared" si="8"/>
        <v>0</v>
      </c>
    </row>
    <row r="446" spans="7:7" x14ac:dyDescent="0.25">
      <c r="G446">
        <f t="shared" si="8"/>
        <v>0</v>
      </c>
    </row>
    <row r="447" spans="7:7" x14ac:dyDescent="0.25">
      <c r="G447">
        <f t="shared" si="8"/>
        <v>0</v>
      </c>
    </row>
    <row r="448" spans="7:7" x14ac:dyDescent="0.25">
      <c r="G448">
        <f t="shared" si="8"/>
        <v>0</v>
      </c>
    </row>
    <row r="449" spans="7:7" x14ac:dyDescent="0.25">
      <c r="G449">
        <f t="shared" si="8"/>
        <v>0</v>
      </c>
    </row>
    <row r="450" spans="7:7" x14ac:dyDescent="0.25">
      <c r="G450">
        <f t="shared" si="8"/>
        <v>0</v>
      </c>
    </row>
    <row r="451" spans="7:7" x14ac:dyDescent="0.25">
      <c r="G451">
        <f t="shared" si="8"/>
        <v>0</v>
      </c>
    </row>
    <row r="452" spans="7:7" x14ac:dyDescent="0.25">
      <c r="G452">
        <f t="shared" si="8"/>
        <v>0</v>
      </c>
    </row>
    <row r="453" spans="7:7" x14ac:dyDescent="0.25">
      <c r="G453">
        <f t="shared" si="8"/>
        <v>0</v>
      </c>
    </row>
    <row r="454" spans="7:7" x14ac:dyDescent="0.25">
      <c r="G454">
        <f t="shared" si="8"/>
        <v>0</v>
      </c>
    </row>
    <row r="455" spans="7:7" x14ac:dyDescent="0.25">
      <c r="G455">
        <f t="shared" si="8"/>
        <v>0</v>
      </c>
    </row>
    <row r="456" spans="7:7" x14ac:dyDescent="0.25">
      <c r="G456">
        <f t="shared" si="8"/>
        <v>0</v>
      </c>
    </row>
    <row r="457" spans="7:7" x14ac:dyDescent="0.25">
      <c r="G457">
        <f t="shared" si="8"/>
        <v>0</v>
      </c>
    </row>
    <row r="458" spans="7:7" x14ac:dyDescent="0.25">
      <c r="G458">
        <f t="shared" si="8"/>
        <v>0</v>
      </c>
    </row>
    <row r="459" spans="7:7" x14ac:dyDescent="0.25">
      <c r="G459">
        <f t="shared" ref="G459:G490" si="9">LEN(A459)</f>
        <v>0</v>
      </c>
    </row>
    <row r="460" spans="7:7" x14ac:dyDescent="0.25">
      <c r="G460">
        <f t="shared" si="9"/>
        <v>0</v>
      </c>
    </row>
    <row r="461" spans="7:7" x14ac:dyDescent="0.25">
      <c r="G461">
        <f t="shared" si="9"/>
        <v>0</v>
      </c>
    </row>
    <row r="462" spans="7:7" x14ac:dyDescent="0.25">
      <c r="G462">
        <f t="shared" si="9"/>
        <v>0</v>
      </c>
    </row>
    <row r="463" spans="7:7" x14ac:dyDescent="0.25">
      <c r="G463">
        <f t="shared" si="9"/>
        <v>0</v>
      </c>
    </row>
    <row r="464" spans="7:7" x14ac:dyDescent="0.25">
      <c r="G464">
        <f t="shared" si="9"/>
        <v>0</v>
      </c>
    </row>
    <row r="465" spans="7:7" x14ac:dyDescent="0.25">
      <c r="G465">
        <f t="shared" si="9"/>
        <v>0</v>
      </c>
    </row>
    <row r="466" spans="7:7" x14ac:dyDescent="0.25">
      <c r="G466">
        <f t="shared" si="9"/>
        <v>0</v>
      </c>
    </row>
    <row r="467" spans="7:7" x14ac:dyDescent="0.25">
      <c r="G467">
        <f t="shared" si="9"/>
        <v>0</v>
      </c>
    </row>
    <row r="468" spans="7:7" x14ac:dyDescent="0.25">
      <c r="G468">
        <f t="shared" si="9"/>
        <v>0</v>
      </c>
    </row>
    <row r="469" spans="7:7" x14ac:dyDescent="0.25">
      <c r="G469">
        <f t="shared" si="9"/>
        <v>0</v>
      </c>
    </row>
    <row r="470" spans="7:7" x14ac:dyDescent="0.25">
      <c r="G470">
        <f t="shared" si="9"/>
        <v>0</v>
      </c>
    </row>
    <row r="471" spans="7:7" x14ac:dyDescent="0.25">
      <c r="G471">
        <f t="shared" si="9"/>
        <v>0</v>
      </c>
    </row>
    <row r="472" spans="7:7" x14ac:dyDescent="0.25">
      <c r="G472">
        <f t="shared" si="9"/>
        <v>0</v>
      </c>
    </row>
    <row r="473" spans="7:7" x14ac:dyDescent="0.25">
      <c r="G473">
        <f t="shared" si="9"/>
        <v>0</v>
      </c>
    </row>
    <row r="474" spans="7:7" x14ac:dyDescent="0.25">
      <c r="G474">
        <f t="shared" si="9"/>
        <v>0</v>
      </c>
    </row>
    <row r="475" spans="7:7" x14ac:dyDescent="0.25">
      <c r="G475">
        <f t="shared" si="9"/>
        <v>0</v>
      </c>
    </row>
    <row r="476" spans="7:7" x14ac:dyDescent="0.25">
      <c r="G476">
        <f t="shared" si="9"/>
        <v>0</v>
      </c>
    </row>
    <row r="477" spans="7:7" x14ac:dyDescent="0.25">
      <c r="G477">
        <f t="shared" si="9"/>
        <v>0</v>
      </c>
    </row>
    <row r="478" spans="7:7" x14ac:dyDescent="0.25">
      <c r="G478">
        <f t="shared" si="9"/>
        <v>0</v>
      </c>
    </row>
    <row r="479" spans="7:7" x14ac:dyDescent="0.25">
      <c r="G479">
        <f t="shared" si="9"/>
        <v>0</v>
      </c>
    </row>
    <row r="480" spans="7:7" x14ac:dyDescent="0.25">
      <c r="G480">
        <f t="shared" si="9"/>
        <v>0</v>
      </c>
    </row>
    <row r="481" spans="7:7" x14ac:dyDescent="0.25">
      <c r="G481">
        <f t="shared" si="9"/>
        <v>0</v>
      </c>
    </row>
    <row r="482" spans="7:7" x14ac:dyDescent="0.25">
      <c r="G482">
        <f t="shared" si="9"/>
        <v>0</v>
      </c>
    </row>
    <row r="483" spans="7:7" x14ac:dyDescent="0.25">
      <c r="G483">
        <f t="shared" si="9"/>
        <v>0</v>
      </c>
    </row>
    <row r="484" spans="7:7" x14ac:dyDescent="0.25">
      <c r="G484">
        <f t="shared" si="9"/>
        <v>0</v>
      </c>
    </row>
    <row r="485" spans="7:7" x14ac:dyDescent="0.25">
      <c r="G485">
        <f t="shared" si="9"/>
        <v>0</v>
      </c>
    </row>
    <row r="486" spans="7:7" x14ac:dyDescent="0.25">
      <c r="G486">
        <f t="shared" si="9"/>
        <v>0</v>
      </c>
    </row>
    <row r="487" spans="7:7" x14ac:dyDescent="0.25">
      <c r="G487">
        <f t="shared" si="9"/>
        <v>0</v>
      </c>
    </row>
    <row r="488" spans="7:7" x14ac:dyDescent="0.25">
      <c r="G488">
        <f t="shared" si="9"/>
        <v>0</v>
      </c>
    </row>
    <row r="489" spans="7:7" x14ac:dyDescent="0.25">
      <c r="G489">
        <f t="shared" si="9"/>
        <v>0</v>
      </c>
    </row>
    <row r="490" spans="7:7" x14ac:dyDescent="0.25">
      <c r="G490">
        <f t="shared" si="9"/>
        <v>0</v>
      </c>
    </row>
  </sheetData>
  <sheetProtection algorithmName="SHA-512" hashValue="w+UBsO8lWMO2xd1bKm42SdfOL/GOP19NHSyZy+ZFPqML0I650Dz0KVHdr3hONM/XWS1xURzkdxUhg6SkZAQqxg==" saltValue="tb8QQsy5tAoDGnML1Kz4FQ==" spinCount="100000" sheet="1" objects="1" scenarios="1"/>
  <autoFilter ref="A9:M490" xr:uid="{B09D43E5-BF57-415E-AFA0-4E7EE0B1F39C}"/>
  <pageMargins left="0.75" right="0.75" top="1" bottom="1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theme="7" tint="0.39997558519241921"/>
  </sheetPr>
  <dimension ref="A2:O826"/>
  <sheetViews>
    <sheetView showGridLines="0" view="pageBreakPreview" topLeftCell="A415" zoomScaleNormal="100" zoomScaleSheetLayoutView="100" workbookViewId="0">
      <selection activeCell="A214" sqref="A214"/>
    </sheetView>
  </sheetViews>
  <sheetFormatPr baseColWidth="10" defaultColWidth="14.42578125" defaultRowHeight="15" customHeight="1" x14ac:dyDescent="0.25"/>
  <cols>
    <col min="1" max="1" width="25.28515625" bestFit="1" customWidth="1"/>
    <col min="2" max="2" width="67.5703125" customWidth="1"/>
    <col min="3" max="3" width="17.28515625" style="300" customWidth="1"/>
    <col min="4" max="4" width="19.42578125" style="300" customWidth="1"/>
    <col min="5" max="5" width="20" style="300" customWidth="1"/>
    <col min="6" max="6" width="17.28515625" style="300" bestFit="1" customWidth="1"/>
    <col min="7" max="7" width="17.28515625" style="300" customWidth="1"/>
    <col min="8" max="8" width="10.42578125" customWidth="1"/>
    <col min="9" max="9" width="26.5703125" bestFit="1" customWidth="1"/>
    <col min="10" max="10" width="19" bestFit="1" customWidth="1"/>
    <col min="11" max="11" width="17.85546875" bestFit="1" customWidth="1"/>
  </cols>
  <sheetData>
    <row r="2" spans="1:11" ht="15" customHeight="1" x14ac:dyDescent="0.25">
      <c r="A2" s="120" t="s">
        <v>386</v>
      </c>
      <c r="B2" s="120" t="s">
        <v>387</v>
      </c>
    </row>
    <row r="3" spans="1:11" ht="15" customHeight="1" x14ac:dyDescent="0.25">
      <c r="A3" s="121" t="s">
        <v>388</v>
      </c>
      <c r="B3" s="121" t="s">
        <v>389</v>
      </c>
    </row>
    <row r="4" spans="1:11" ht="15" customHeight="1" x14ac:dyDescent="0.25">
      <c r="A4" s="121" t="s">
        <v>390</v>
      </c>
      <c r="B4" s="121" t="s">
        <v>391</v>
      </c>
    </row>
    <row r="5" spans="1:11" ht="15" customHeight="1" x14ac:dyDescent="0.25">
      <c r="A5" s="121" t="s">
        <v>392</v>
      </c>
      <c r="B5" s="121" t="s">
        <v>1245</v>
      </c>
    </row>
    <row r="6" spans="1:11" ht="15" customHeight="1" x14ac:dyDescent="0.25">
      <c r="A6" s="121" t="s">
        <v>393</v>
      </c>
      <c r="B6" s="121" t="s">
        <v>1246</v>
      </c>
    </row>
    <row r="7" spans="1:11" ht="15" customHeight="1" x14ac:dyDescent="0.25">
      <c r="A7" s="121" t="s">
        <v>394</v>
      </c>
      <c r="B7" s="121" t="s">
        <v>1247</v>
      </c>
      <c r="I7" s="303"/>
      <c r="J7" s="303"/>
      <c r="K7" s="303"/>
    </row>
    <row r="8" spans="1:11" x14ac:dyDescent="0.25">
      <c r="A8" s="121"/>
      <c r="B8" s="121"/>
    </row>
    <row r="9" spans="1:11" ht="30" x14ac:dyDescent="0.25">
      <c r="A9" s="120" t="s">
        <v>395</v>
      </c>
      <c r="B9" s="120" t="s">
        <v>390</v>
      </c>
      <c r="C9" s="364" t="s">
        <v>396</v>
      </c>
      <c r="D9" s="364" t="s">
        <v>397</v>
      </c>
      <c r="E9" s="364" t="s">
        <v>398</v>
      </c>
      <c r="F9" s="364" t="s">
        <v>399</v>
      </c>
      <c r="G9" s="376"/>
      <c r="H9" s="63">
        <v>1</v>
      </c>
      <c r="I9" s="62" t="s">
        <v>8</v>
      </c>
      <c r="J9" s="61">
        <f>IFERROR(VLOOKUP(H9,$A$8:$F$819,6,0),0)</f>
        <v>13951460014.34</v>
      </c>
    </row>
    <row r="10" spans="1:11" x14ac:dyDescent="0.25">
      <c r="A10" s="412">
        <v>1</v>
      </c>
      <c r="B10" s="121" t="s">
        <v>400</v>
      </c>
      <c r="C10" s="301">
        <v>14020559145.51</v>
      </c>
      <c r="D10" s="301">
        <v>708032606.12</v>
      </c>
      <c r="E10" s="301">
        <v>777131737.28999996</v>
      </c>
      <c r="F10" s="301">
        <v>13951460014.34</v>
      </c>
      <c r="G10" s="377">
        <f>LEN(A10)</f>
        <v>1</v>
      </c>
      <c r="H10" s="63">
        <v>2</v>
      </c>
      <c r="I10" s="62" t="s">
        <v>403</v>
      </c>
      <c r="J10" s="61">
        <f>IFERROR(VLOOKUP(H10,$A$9:$F$819,6,0),0)</f>
        <v>1403505800.2</v>
      </c>
    </row>
    <row r="11" spans="1:11" x14ac:dyDescent="0.25">
      <c r="A11" s="121">
        <v>11</v>
      </c>
      <c r="B11" s="121" t="s">
        <v>401</v>
      </c>
      <c r="C11" s="301">
        <v>8154515.1500000004</v>
      </c>
      <c r="D11" s="301">
        <v>132097695.86</v>
      </c>
      <c r="E11" s="301">
        <v>125363531.65000001</v>
      </c>
      <c r="F11" s="301">
        <v>14888679.359999999</v>
      </c>
      <c r="G11" s="377">
        <f t="shared" ref="G11:G74" si="0">LEN(A11)</f>
        <v>2</v>
      </c>
      <c r="H11" s="63">
        <v>3</v>
      </c>
      <c r="I11" s="62" t="s">
        <v>28</v>
      </c>
      <c r="J11" s="61">
        <f>IFERROR(VLOOKUP(H11,$A$9:$F$819,6,0),0)</f>
        <v>9304688814.8299999</v>
      </c>
      <c r="K11" s="68"/>
    </row>
    <row r="12" spans="1:11" x14ac:dyDescent="0.25">
      <c r="A12" s="121">
        <v>1105</v>
      </c>
      <c r="B12" s="121" t="s">
        <v>402</v>
      </c>
      <c r="C12" s="301">
        <v>1346000</v>
      </c>
      <c r="D12" s="301">
        <v>0</v>
      </c>
      <c r="E12" s="301">
        <v>0</v>
      </c>
      <c r="F12" s="301">
        <v>1346000</v>
      </c>
      <c r="G12" s="377">
        <f t="shared" si="0"/>
        <v>4</v>
      </c>
      <c r="H12" s="64"/>
      <c r="I12" s="62"/>
      <c r="J12" s="361">
        <f>+J9-J10-J11</f>
        <v>3243265399.3099995</v>
      </c>
    </row>
    <row r="13" spans="1:11" x14ac:dyDescent="0.25">
      <c r="A13" s="121">
        <v>110502</v>
      </c>
      <c r="B13" s="121" t="s">
        <v>404</v>
      </c>
      <c r="C13" s="301">
        <v>1346000</v>
      </c>
      <c r="D13" s="301">
        <v>0</v>
      </c>
      <c r="E13" s="301">
        <v>0</v>
      </c>
      <c r="F13" s="301">
        <v>1346000</v>
      </c>
      <c r="G13" s="377">
        <f t="shared" si="0"/>
        <v>6</v>
      </c>
      <c r="H13" s="64"/>
      <c r="I13" s="62"/>
      <c r="J13" s="61"/>
    </row>
    <row r="14" spans="1:11" x14ac:dyDescent="0.25">
      <c r="A14" s="121">
        <v>110502002</v>
      </c>
      <c r="B14" s="121" t="s">
        <v>405</v>
      </c>
      <c r="C14" s="301">
        <v>1346000</v>
      </c>
      <c r="D14" s="301">
        <v>0</v>
      </c>
      <c r="E14" s="301">
        <v>0</v>
      </c>
      <c r="F14" s="301">
        <v>1346000</v>
      </c>
      <c r="G14" s="377">
        <f t="shared" si="0"/>
        <v>9</v>
      </c>
      <c r="H14" s="63">
        <v>4</v>
      </c>
      <c r="I14" s="62" t="s">
        <v>317</v>
      </c>
      <c r="J14" s="61">
        <f>IFERROR(VLOOKUP(H14,$A$9:$F$819,6,0),0)</f>
        <v>7781689612.0900002</v>
      </c>
    </row>
    <row r="15" spans="1:11" x14ac:dyDescent="0.25">
      <c r="A15" s="121">
        <v>1110</v>
      </c>
      <c r="B15" s="121" t="s">
        <v>406</v>
      </c>
      <c r="C15" s="301">
        <v>6808515.1500000004</v>
      </c>
      <c r="D15" s="301">
        <v>132097695.86</v>
      </c>
      <c r="E15" s="301">
        <v>125363531.65000001</v>
      </c>
      <c r="F15" s="301">
        <v>13542679.359999999</v>
      </c>
      <c r="G15" s="377">
        <f t="shared" si="0"/>
        <v>4</v>
      </c>
      <c r="H15" s="63">
        <v>5</v>
      </c>
      <c r="I15" s="62" t="s">
        <v>329</v>
      </c>
      <c r="J15" s="61">
        <f>IFERROR(VLOOKUP(H15,$A$9:$F$819,6,0),0)</f>
        <v>4450054916.1800003</v>
      </c>
    </row>
    <row r="16" spans="1:11" x14ac:dyDescent="0.25">
      <c r="A16" s="121">
        <v>111005</v>
      </c>
      <c r="B16" s="121" t="s">
        <v>405</v>
      </c>
      <c r="C16" s="301">
        <v>6808515.1500000004</v>
      </c>
      <c r="D16" s="301">
        <v>132097695.86</v>
      </c>
      <c r="E16" s="301">
        <v>125363531.65000001</v>
      </c>
      <c r="F16" s="301">
        <v>13542679.359999999</v>
      </c>
      <c r="G16" s="377">
        <f t="shared" si="0"/>
        <v>6</v>
      </c>
      <c r="H16" s="63">
        <v>6</v>
      </c>
      <c r="I16" s="62" t="s">
        <v>407</v>
      </c>
      <c r="J16" s="61">
        <f>IFERROR(VLOOKUP(H16,$A$9:$F$819,6,0),0)</f>
        <v>88369296.599999994</v>
      </c>
    </row>
    <row r="17" spans="1:10" x14ac:dyDescent="0.25">
      <c r="A17" s="121">
        <v>111005001</v>
      </c>
      <c r="B17" s="121" t="s">
        <v>405</v>
      </c>
      <c r="C17" s="301">
        <v>6808515.1500000004</v>
      </c>
      <c r="D17" s="301">
        <v>132097695.86</v>
      </c>
      <c r="E17" s="301">
        <v>125363531.65000001</v>
      </c>
      <c r="F17" s="301">
        <v>13542679.359999999</v>
      </c>
      <c r="G17" s="377">
        <f t="shared" si="0"/>
        <v>9</v>
      </c>
      <c r="H17" s="63">
        <v>7</v>
      </c>
      <c r="I17" s="62" t="s">
        <v>512</v>
      </c>
      <c r="J17" s="61">
        <f>IFERROR(VLOOKUP(H17,$A$9:$F$819,6,0),0)</f>
        <v>0</v>
      </c>
    </row>
    <row r="18" spans="1:10" x14ac:dyDescent="0.25">
      <c r="A18" s="121">
        <v>12</v>
      </c>
      <c r="B18" s="121" t="s">
        <v>201</v>
      </c>
      <c r="C18" s="301">
        <v>1000</v>
      </c>
      <c r="D18" s="301">
        <v>0</v>
      </c>
      <c r="E18" s="301">
        <v>0</v>
      </c>
      <c r="F18" s="301">
        <v>1000</v>
      </c>
      <c r="G18" s="377">
        <f t="shared" si="0"/>
        <v>2</v>
      </c>
      <c r="J18" s="61"/>
    </row>
    <row r="19" spans="1:10" ht="45" x14ac:dyDescent="0.25">
      <c r="A19" s="121">
        <v>1222</v>
      </c>
      <c r="B19" s="121" t="s">
        <v>408</v>
      </c>
      <c r="C19" s="301">
        <v>1000</v>
      </c>
      <c r="D19" s="301">
        <v>0</v>
      </c>
      <c r="E19" s="301">
        <v>0</v>
      </c>
      <c r="F19" s="301">
        <v>1000</v>
      </c>
      <c r="G19" s="377">
        <f t="shared" si="0"/>
        <v>4</v>
      </c>
      <c r="I19" s="303" t="s">
        <v>411</v>
      </c>
      <c r="J19" s="361">
        <f>+J14-J15-J16-J17</f>
        <v>3243265399.3099999</v>
      </c>
    </row>
    <row r="20" spans="1:10" x14ac:dyDescent="0.25">
      <c r="A20" s="121">
        <v>122202</v>
      </c>
      <c r="B20" s="121" t="s">
        <v>410</v>
      </c>
      <c r="C20" s="301">
        <v>1000</v>
      </c>
      <c r="D20" s="301">
        <v>0</v>
      </c>
      <c r="E20" s="301">
        <v>0</v>
      </c>
      <c r="F20" s="301">
        <v>1000</v>
      </c>
      <c r="G20" s="377">
        <f t="shared" si="0"/>
        <v>6</v>
      </c>
      <c r="J20" s="61"/>
    </row>
    <row r="21" spans="1:10" x14ac:dyDescent="0.25">
      <c r="A21" s="121">
        <v>122202001</v>
      </c>
      <c r="B21" s="121" t="s">
        <v>410</v>
      </c>
      <c r="C21" s="301">
        <v>1000</v>
      </c>
      <c r="D21" s="301">
        <v>0</v>
      </c>
      <c r="E21" s="301">
        <v>0</v>
      </c>
      <c r="F21" s="301">
        <v>1000</v>
      </c>
      <c r="G21" s="377">
        <f t="shared" si="0"/>
        <v>9</v>
      </c>
      <c r="I21" s="65" t="s">
        <v>412</v>
      </c>
      <c r="J21" s="66">
        <f>+J12-J19</f>
        <v>0</v>
      </c>
    </row>
    <row r="22" spans="1:10" x14ac:dyDescent="0.25">
      <c r="A22" s="121">
        <v>13</v>
      </c>
      <c r="B22" s="121" t="s">
        <v>203</v>
      </c>
      <c r="C22" s="301">
        <v>3446676744.0799999</v>
      </c>
      <c r="D22" s="301">
        <v>8126515.9800000004</v>
      </c>
      <c r="E22" s="301">
        <v>8841289.1400000006</v>
      </c>
      <c r="F22" s="301">
        <v>3445961970.9200001</v>
      </c>
      <c r="G22" s="377">
        <f t="shared" si="0"/>
        <v>2</v>
      </c>
    </row>
    <row r="23" spans="1:10" x14ac:dyDescent="0.25">
      <c r="A23" s="121">
        <v>1316</v>
      </c>
      <c r="B23" s="121" t="s">
        <v>318</v>
      </c>
      <c r="C23" s="301">
        <v>3400553463.0100002</v>
      </c>
      <c r="D23" s="301">
        <v>8126515.9800000004</v>
      </c>
      <c r="E23" s="301">
        <v>8841289.1400000006</v>
      </c>
      <c r="F23" s="301">
        <v>3399838689.8499999</v>
      </c>
      <c r="G23" s="377">
        <f t="shared" si="0"/>
        <v>4</v>
      </c>
    </row>
    <row r="24" spans="1:10" x14ac:dyDescent="0.25">
      <c r="A24" s="121">
        <v>131606</v>
      </c>
      <c r="B24" s="121" t="s">
        <v>135</v>
      </c>
      <c r="C24" s="301">
        <v>3400553463.0100002</v>
      </c>
      <c r="D24" s="301">
        <v>8126515.9800000004</v>
      </c>
      <c r="E24" s="301">
        <v>8841289.1400000006</v>
      </c>
      <c r="F24" s="301">
        <v>3399838689.8499999</v>
      </c>
      <c r="G24" s="377">
        <f t="shared" si="0"/>
        <v>6</v>
      </c>
    </row>
    <row r="25" spans="1:10" x14ac:dyDescent="0.25">
      <c r="A25" s="121">
        <v>131606001</v>
      </c>
      <c r="B25" s="121" t="s">
        <v>135</v>
      </c>
      <c r="C25" s="301">
        <v>3400553463.0100002</v>
      </c>
      <c r="D25" s="301">
        <v>8126515.9800000004</v>
      </c>
      <c r="E25" s="301">
        <v>8841289.1400000006</v>
      </c>
      <c r="F25" s="301">
        <v>3399838689.8499999</v>
      </c>
      <c r="G25" s="377">
        <f t="shared" si="0"/>
        <v>9</v>
      </c>
    </row>
    <row r="26" spans="1:10" x14ac:dyDescent="0.25">
      <c r="A26" s="121">
        <v>1384</v>
      </c>
      <c r="B26" s="121" t="s">
        <v>413</v>
      </c>
      <c r="C26" s="301">
        <v>46123281.07</v>
      </c>
      <c r="D26" s="301">
        <v>0</v>
      </c>
      <c r="E26" s="301">
        <v>0</v>
      </c>
      <c r="F26" s="301">
        <v>46123281.07</v>
      </c>
      <c r="G26" s="377">
        <f t="shared" si="0"/>
        <v>4</v>
      </c>
    </row>
    <row r="27" spans="1:10" x14ac:dyDescent="0.25">
      <c r="A27" s="121">
        <v>138426</v>
      </c>
      <c r="B27" s="121" t="s">
        <v>414</v>
      </c>
      <c r="C27" s="301">
        <v>46123281.07</v>
      </c>
      <c r="D27" s="301">
        <v>0</v>
      </c>
      <c r="E27" s="301">
        <v>0</v>
      </c>
      <c r="F27" s="301">
        <v>46123281.07</v>
      </c>
      <c r="G27" s="377">
        <f t="shared" si="0"/>
        <v>6</v>
      </c>
    </row>
    <row r="28" spans="1:10" ht="15.75" customHeight="1" x14ac:dyDescent="0.25">
      <c r="A28" s="121">
        <v>138426001</v>
      </c>
      <c r="B28" s="121" t="s">
        <v>414</v>
      </c>
      <c r="C28" s="301">
        <v>46123281.07</v>
      </c>
      <c r="D28" s="301">
        <v>0</v>
      </c>
      <c r="E28" s="301">
        <v>0</v>
      </c>
      <c r="F28" s="301">
        <v>46123281.07</v>
      </c>
      <c r="G28" s="377">
        <f t="shared" si="0"/>
        <v>9</v>
      </c>
    </row>
    <row r="29" spans="1:10" ht="15.75" customHeight="1" x14ac:dyDescent="0.25">
      <c r="A29" s="121">
        <v>15</v>
      </c>
      <c r="B29" s="121" t="s">
        <v>218</v>
      </c>
      <c r="C29" s="301">
        <v>632105688.91999996</v>
      </c>
      <c r="D29" s="301">
        <v>24852172.120000001</v>
      </c>
      <c r="E29" s="301">
        <v>31886453.359999999</v>
      </c>
      <c r="F29" s="301">
        <v>625071407.67999995</v>
      </c>
      <c r="G29" s="377">
        <f t="shared" si="0"/>
        <v>2</v>
      </c>
    </row>
    <row r="30" spans="1:10" ht="15.75" customHeight="1" x14ac:dyDescent="0.25">
      <c r="A30" s="121">
        <v>1505</v>
      </c>
      <c r="B30" s="121" t="s">
        <v>416</v>
      </c>
      <c r="C30" s="301">
        <v>254748911.59</v>
      </c>
      <c r="D30" s="301">
        <v>360243.9</v>
      </c>
      <c r="E30" s="301">
        <v>2846633.79</v>
      </c>
      <c r="F30" s="301">
        <v>252262521.69999999</v>
      </c>
      <c r="G30" s="377">
        <f t="shared" si="0"/>
        <v>4</v>
      </c>
    </row>
    <row r="31" spans="1:10" ht="15.75" customHeight="1" x14ac:dyDescent="0.25">
      <c r="A31" s="121">
        <v>150506</v>
      </c>
      <c r="B31" s="121" t="s">
        <v>320</v>
      </c>
      <c r="C31" s="301">
        <v>254748911.59</v>
      </c>
      <c r="D31" s="301">
        <v>360243.9</v>
      </c>
      <c r="E31" s="301">
        <v>2846633.79</v>
      </c>
      <c r="F31" s="301">
        <v>252262521.69999999</v>
      </c>
      <c r="G31" s="377">
        <f t="shared" si="0"/>
        <v>6</v>
      </c>
      <c r="J31" s="67"/>
    </row>
    <row r="32" spans="1:10" ht="15.75" customHeight="1" x14ac:dyDescent="0.25">
      <c r="A32" s="121">
        <v>150506001</v>
      </c>
      <c r="B32" s="121" t="s">
        <v>320</v>
      </c>
      <c r="C32" s="301">
        <v>254748911.59</v>
      </c>
      <c r="D32" s="301">
        <v>360243.9</v>
      </c>
      <c r="E32" s="301">
        <v>2846633.79</v>
      </c>
      <c r="F32" s="301">
        <v>252262521.69999999</v>
      </c>
      <c r="G32" s="377">
        <f t="shared" si="0"/>
        <v>9</v>
      </c>
    </row>
    <row r="33" spans="1:7" ht="15.75" customHeight="1" x14ac:dyDescent="0.25">
      <c r="A33" s="121">
        <v>1510</v>
      </c>
      <c r="B33" s="121" t="s">
        <v>417</v>
      </c>
      <c r="C33" s="301">
        <v>113200726.81</v>
      </c>
      <c r="D33" s="301">
        <v>1412319</v>
      </c>
      <c r="E33" s="301">
        <v>21784895.350000001</v>
      </c>
      <c r="F33" s="301">
        <v>92828150.459999993</v>
      </c>
      <c r="G33" s="377">
        <f t="shared" si="0"/>
        <v>4</v>
      </c>
    </row>
    <row r="34" spans="1:7" ht="15.75" customHeight="1" x14ac:dyDescent="0.25">
      <c r="A34" s="121">
        <v>151029</v>
      </c>
      <c r="B34" s="121" t="s">
        <v>220</v>
      </c>
      <c r="C34" s="301">
        <v>113200726.81</v>
      </c>
      <c r="D34" s="301">
        <v>1412319</v>
      </c>
      <c r="E34" s="301">
        <v>21784895.350000001</v>
      </c>
      <c r="F34" s="301">
        <v>92828150.459999993</v>
      </c>
      <c r="G34" s="377">
        <f t="shared" si="0"/>
        <v>6</v>
      </c>
    </row>
    <row r="35" spans="1:7" ht="15.75" customHeight="1" x14ac:dyDescent="0.25">
      <c r="A35" s="121">
        <v>151029001</v>
      </c>
      <c r="B35" s="121" t="s">
        <v>220</v>
      </c>
      <c r="C35" s="301">
        <v>113200726.81</v>
      </c>
      <c r="D35" s="301">
        <v>1412319</v>
      </c>
      <c r="E35" s="301">
        <v>21784895.350000001</v>
      </c>
      <c r="F35" s="301">
        <v>92828150.459999993</v>
      </c>
      <c r="G35" s="377">
        <f t="shared" si="0"/>
        <v>9</v>
      </c>
    </row>
    <row r="36" spans="1:7" ht="15.75" customHeight="1" x14ac:dyDescent="0.25">
      <c r="A36" s="121">
        <v>1512</v>
      </c>
      <c r="B36" s="121" t="s">
        <v>418</v>
      </c>
      <c r="C36" s="301">
        <v>199986797.25</v>
      </c>
      <c r="D36" s="301">
        <v>15824685</v>
      </c>
      <c r="E36" s="301">
        <v>7254924.2199999997</v>
      </c>
      <c r="F36" s="301">
        <v>208556558.03</v>
      </c>
      <c r="G36" s="377">
        <f t="shared" si="0"/>
        <v>4</v>
      </c>
    </row>
    <row r="37" spans="1:7" ht="15.75" customHeight="1" x14ac:dyDescent="0.25">
      <c r="A37" s="121">
        <v>151201</v>
      </c>
      <c r="B37" s="121" t="s">
        <v>56</v>
      </c>
      <c r="C37" s="301">
        <v>199986797.25</v>
      </c>
      <c r="D37" s="301">
        <v>15824685</v>
      </c>
      <c r="E37" s="301">
        <v>7254924.2199999997</v>
      </c>
      <c r="F37" s="301">
        <v>208556558.03</v>
      </c>
      <c r="G37" s="377">
        <f t="shared" si="0"/>
        <v>6</v>
      </c>
    </row>
    <row r="38" spans="1:7" ht="15.75" customHeight="1" x14ac:dyDescent="0.25">
      <c r="A38" s="121">
        <v>151201001</v>
      </c>
      <c r="B38" s="121" t="s">
        <v>56</v>
      </c>
      <c r="C38" s="301">
        <v>199986797.25</v>
      </c>
      <c r="D38" s="301">
        <v>15824685</v>
      </c>
      <c r="E38" s="301">
        <v>7254924.2199999997</v>
      </c>
      <c r="F38" s="301">
        <v>208556558.03</v>
      </c>
      <c r="G38" s="377">
        <f t="shared" si="0"/>
        <v>9</v>
      </c>
    </row>
    <row r="39" spans="1:7" ht="15.75" customHeight="1" x14ac:dyDescent="0.25">
      <c r="A39" s="121">
        <v>1520</v>
      </c>
      <c r="B39" s="121" t="s">
        <v>422</v>
      </c>
      <c r="C39" s="301">
        <v>64169253.270000003</v>
      </c>
      <c r="D39" s="301">
        <v>7254924.2199999997</v>
      </c>
      <c r="E39" s="301">
        <v>0</v>
      </c>
      <c r="F39" s="301">
        <v>71424177.489999995</v>
      </c>
      <c r="G39" s="377">
        <f t="shared" si="0"/>
        <v>4</v>
      </c>
    </row>
    <row r="40" spans="1:7" ht="15.75" customHeight="1" x14ac:dyDescent="0.25">
      <c r="A40" s="121">
        <v>152007</v>
      </c>
      <c r="B40" s="121" t="s">
        <v>320</v>
      </c>
      <c r="C40" s="301">
        <v>64169253.270000003</v>
      </c>
      <c r="D40" s="301">
        <v>7254924.2199999997</v>
      </c>
      <c r="E40" s="301">
        <v>0</v>
      </c>
      <c r="F40" s="301">
        <v>71424177.489999995</v>
      </c>
      <c r="G40" s="377">
        <f t="shared" si="0"/>
        <v>6</v>
      </c>
    </row>
    <row r="41" spans="1:7" ht="15.75" customHeight="1" x14ac:dyDescent="0.25">
      <c r="A41" s="121">
        <v>152007001</v>
      </c>
      <c r="B41" s="121" t="s">
        <v>320</v>
      </c>
      <c r="C41" s="301">
        <v>64169253.270000003</v>
      </c>
      <c r="D41" s="301">
        <v>7254924.2199999997</v>
      </c>
      <c r="E41" s="301">
        <v>0</v>
      </c>
      <c r="F41" s="301">
        <v>71424177.489999995</v>
      </c>
      <c r="G41" s="377">
        <f t="shared" si="0"/>
        <v>9</v>
      </c>
    </row>
    <row r="42" spans="1:7" ht="15.75" customHeight="1" x14ac:dyDescent="0.25">
      <c r="A42" s="121">
        <v>16</v>
      </c>
      <c r="B42" s="121" t="s">
        <v>423</v>
      </c>
      <c r="C42" s="301">
        <v>9334162819.1800003</v>
      </c>
      <c r="D42" s="301">
        <v>535862001.13999999</v>
      </c>
      <c r="E42" s="301">
        <v>558621906.13999999</v>
      </c>
      <c r="F42" s="301">
        <v>9311402914.1800003</v>
      </c>
      <c r="G42" s="377">
        <f t="shared" si="0"/>
        <v>2</v>
      </c>
    </row>
    <row r="43" spans="1:7" ht="15.75" customHeight="1" x14ac:dyDescent="0.25">
      <c r="A43" s="121">
        <v>1605</v>
      </c>
      <c r="B43" s="121" t="s">
        <v>424</v>
      </c>
      <c r="C43" s="301">
        <v>3924626300</v>
      </c>
      <c r="D43" s="301">
        <v>0</v>
      </c>
      <c r="E43" s="301">
        <v>0</v>
      </c>
      <c r="F43" s="301">
        <v>3924626300</v>
      </c>
      <c r="G43" s="377">
        <f t="shared" si="0"/>
        <v>4</v>
      </c>
    </row>
    <row r="44" spans="1:7" ht="15.75" customHeight="1" x14ac:dyDescent="0.25">
      <c r="A44" s="121">
        <v>160501</v>
      </c>
      <c r="B44" s="121" t="s">
        <v>224</v>
      </c>
      <c r="C44" s="301">
        <v>3924626300</v>
      </c>
      <c r="D44" s="301">
        <v>0</v>
      </c>
      <c r="E44" s="301">
        <v>0</v>
      </c>
      <c r="F44" s="301">
        <v>3924626300</v>
      </c>
      <c r="G44" s="377">
        <f t="shared" si="0"/>
        <v>6</v>
      </c>
    </row>
    <row r="45" spans="1:7" ht="15.75" customHeight="1" x14ac:dyDescent="0.25">
      <c r="A45" s="121">
        <v>160501001</v>
      </c>
      <c r="B45" s="121" t="s">
        <v>224</v>
      </c>
      <c r="C45" s="301">
        <v>3924626300</v>
      </c>
      <c r="D45" s="301">
        <v>0</v>
      </c>
      <c r="E45" s="301">
        <v>0</v>
      </c>
      <c r="F45" s="301">
        <v>3924626300</v>
      </c>
      <c r="G45" s="377">
        <f t="shared" si="0"/>
        <v>9</v>
      </c>
    </row>
    <row r="46" spans="1:7" ht="15.75" customHeight="1" x14ac:dyDescent="0.25">
      <c r="A46" s="121">
        <v>1635</v>
      </c>
      <c r="B46" s="121" t="s">
        <v>1079</v>
      </c>
      <c r="C46" s="301">
        <v>0</v>
      </c>
      <c r="D46" s="301">
        <v>267931000.56999999</v>
      </c>
      <c r="E46" s="301">
        <v>267931000.56999999</v>
      </c>
      <c r="F46" s="301">
        <v>0</v>
      </c>
      <c r="G46" s="377">
        <f t="shared" si="0"/>
        <v>4</v>
      </c>
    </row>
    <row r="47" spans="1:7" ht="15.75" customHeight="1" x14ac:dyDescent="0.25">
      <c r="A47" s="121">
        <v>163501</v>
      </c>
      <c r="B47" s="121" t="s">
        <v>71</v>
      </c>
      <c r="C47" s="301">
        <v>0</v>
      </c>
      <c r="D47" s="301">
        <v>265246000</v>
      </c>
      <c r="E47" s="301">
        <v>265246000</v>
      </c>
      <c r="F47" s="301">
        <v>0</v>
      </c>
      <c r="G47" s="377">
        <f t="shared" si="0"/>
        <v>6</v>
      </c>
    </row>
    <row r="48" spans="1:7" ht="15.75" customHeight="1" x14ac:dyDescent="0.25">
      <c r="A48" s="121">
        <v>163501004</v>
      </c>
      <c r="B48" s="121" t="s">
        <v>228</v>
      </c>
      <c r="C48" s="301">
        <v>0</v>
      </c>
      <c r="D48" s="301">
        <v>265246000</v>
      </c>
      <c r="E48" s="301">
        <v>265246000</v>
      </c>
      <c r="F48" s="301">
        <v>0</v>
      </c>
      <c r="G48" s="377">
        <f t="shared" si="0"/>
        <v>9</v>
      </c>
    </row>
    <row r="49" spans="1:7" ht="15.75" customHeight="1" x14ac:dyDescent="0.25">
      <c r="A49" s="121">
        <v>163511</v>
      </c>
      <c r="B49" s="121" t="s">
        <v>76</v>
      </c>
      <c r="C49" s="301">
        <v>0</v>
      </c>
      <c r="D49" s="301">
        <v>2685000.57</v>
      </c>
      <c r="E49" s="301">
        <v>2685000.57</v>
      </c>
      <c r="F49" s="301">
        <v>0</v>
      </c>
      <c r="G49" s="377">
        <f t="shared" si="0"/>
        <v>6</v>
      </c>
    </row>
    <row r="50" spans="1:7" ht="15.75" customHeight="1" x14ac:dyDescent="0.25">
      <c r="A50" s="121">
        <v>163511002</v>
      </c>
      <c r="B50" s="121" t="s">
        <v>247</v>
      </c>
      <c r="C50" s="301">
        <v>0</v>
      </c>
      <c r="D50" s="301">
        <v>2685000.57</v>
      </c>
      <c r="E50" s="301">
        <v>2685000.57</v>
      </c>
      <c r="F50" s="301">
        <v>0</v>
      </c>
      <c r="G50" s="377">
        <f t="shared" si="0"/>
        <v>9</v>
      </c>
    </row>
    <row r="51" spans="1:7" ht="15.75" customHeight="1" x14ac:dyDescent="0.25">
      <c r="A51" s="121">
        <v>1637</v>
      </c>
      <c r="B51" s="121" t="s">
        <v>425</v>
      </c>
      <c r="C51" s="301">
        <v>497890363.50999999</v>
      </c>
      <c r="D51" s="301">
        <v>0</v>
      </c>
      <c r="E51" s="301">
        <v>0</v>
      </c>
      <c r="F51" s="301">
        <v>497890363.50999999</v>
      </c>
      <c r="G51" s="377">
        <f t="shared" si="0"/>
        <v>4</v>
      </c>
    </row>
    <row r="52" spans="1:7" ht="15.75" customHeight="1" x14ac:dyDescent="0.25">
      <c r="A52" s="121">
        <v>163701</v>
      </c>
      <c r="B52" s="121" t="s">
        <v>65</v>
      </c>
      <c r="C52" s="301">
        <v>59889</v>
      </c>
      <c r="D52" s="301">
        <v>0</v>
      </c>
      <c r="E52" s="301">
        <v>0</v>
      </c>
      <c r="F52" s="301">
        <v>59889</v>
      </c>
      <c r="G52" s="377">
        <f t="shared" si="0"/>
        <v>6</v>
      </c>
    </row>
    <row r="53" spans="1:7" ht="15.75" customHeight="1" x14ac:dyDescent="0.25">
      <c r="A53" s="121">
        <v>163701001</v>
      </c>
      <c r="B53" s="121" t="s">
        <v>224</v>
      </c>
      <c r="C53" s="301">
        <v>59889</v>
      </c>
      <c r="D53" s="301">
        <v>0</v>
      </c>
      <c r="E53" s="301">
        <v>0</v>
      </c>
      <c r="F53" s="301">
        <v>59889</v>
      </c>
      <c r="G53" s="377">
        <f t="shared" si="0"/>
        <v>9</v>
      </c>
    </row>
    <row r="54" spans="1:7" ht="15.75" customHeight="1" x14ac:dyDescent="0.25">
      <c r="A54" s="121">
        <v>163707</v>
      </c>
      <c r="B54" s="121" t="s">
        <v>71</v>
      </c>
      <c r="C54" s="301">
        <v>238968900.34999999</v>
      </c>
      <c r="D54" s="301">
        <v>0</v>
      </c>
      <c r="E54" s="301">
        <v>0</v>
      </c>
      <c r="F54" s="301">
        <v>238968900.34999999</v>
      </c>
      <c r="G54" s="377">
        <f t="shared" si="0"/>
        <v>6</v>
      </c>
    </row>
    <row r="55" spans="1:7" ht="15.75" customHeight="1" x14ac:dyDescent="0.25">
      <c r="A55" s="121">
        <v>163707004</v>
      </c>
      <c r="B55" s="121" t="s">
        <v>228</v>
      </c>
      <c r="C55" s="301">
        <v>221221308</v>
      </c>
      <c r="D55" s="301">
        <v>0</v>
      </c>
      <c r="E55" s="301">
        <v>0</v>
      </c>
      <c r="F55" s="301">
        <v>221221308</v>
      </c>
      <c r="G55" s="377">
        <f t="shared" si="0"/>
        <v>9</v>
      </c>
    </row>
    <row r="56" spans="1:7" ht="15.75" customHeight="1" x14ac:dyDescent="0.25">
      <c r="A56" s="121">
        <v>163707008</v>
      </c>
      <c r="B56" s="121" t="s">
        <v>229</v>
      </c>
      <c r="C56" s="301">
        <v>10950946.35</v>
      </c>
      <c r="D56" s="301">
        <v>0</v>
      </c>
      <c r="E56" s="301">
        <v>0</v>
      </c>
      <c r="F56" s="301">
        <v>10950946.35</v>
      </c>
      <c r="G56" s="377">
        <f t="shared" si="0"/>
        <v>9</v>
      </c>
    </row>
    <row r="57" spans="1:7" ht="15.75" customHeight="1" x14ac:dyDescent="0.25">
      <c r="A57" s="121">
        <v>163707012</v>
      </c>
      <c r="B57" s="121" t="s">
        <v>231</v>
      </c>
      <c r="C57" s="301">
        <v>6796646</v>
      </c>
      <c r="D57" s="301">
        <v>0</v>
      </c>
      <c r="E57" s="301">
        <v>0</v>
      </c>
      <c r="F57" s="301">
        <v>6796646</v>
      </c>
      <c r="G57" s="377">
        <f t="shared" si="0"/>
        <v>9</v>
      </c>
    </row>
    <row r="58" spans="1:7" ht="15.75" customHeight="1" x14ac:dyDescent="0.25">
      <c r="A58" s="121">
        <v>163709</v>
      </c>
      <c r="B58" s="121" t="s">
        <v>73</v>
      </c>
      <c r="C58" s="301">
        <v>54656780</v>
      </c>
      <c r="D58" s="301">
        <v>0</v>
      </c>
      <c r="E58" s="301">
        <v>0</v>
      </c>
      <c r="F58" s="301">
        <v>54656780</v>
      </c>
      <c r="G58" s="377">
        <f t="shared" si="0"/>
        <v>6</v>
      </c>
    </row>
    <row r="59" spans="1:7" ht="15.75" customHeight="1" x14ac:dyDescent="0.25">
      <c r="A59" s="121">
        <v>163709001</v>
      </c>
      <c r="B59" s="121" t="s">
        <v>234</v>
      </c>
      <c r="C59" s="301">
        <v>26658485</v>
      </c>
      <c r="D59" s="301">
        <v>0</v>
      </c>
      <c r="E59" s="301">
        <v>0</v>
      </c>
      <c r="F59" s="301">
        <v>26658485</v>
      </c>
      <c r="G59" s="377">
        <f t="shared" si="0"/>
        <v>9</v>
      </c>
    </row>
    <row r="60" spans="1:7" ht="15.75" customHeight="1" x14ac:dyDescent="0.25">
      <c r="A60" s="121">
        <v>163709002</v>
      </c>
      <c r="B60" s="121" t="s">
        <v>235</v>
      </c>
      <c r="C60" s="301">
        <v>27998295</v>
      </c>
      <c r="D60" s="301">
        <v>0</v>
      </c>
      <c r="E60" s="301">
        <v>0</v>
      </c>
      <c r="F60" s="301">
        <v>27998295</v>
      </c>
      <c r="G60" s="377">
        <f t="shared" si="0"/>
        <v>9</v>
      </c>
    </row>
    <row r="61" spans="1:7" ht="15.75" customHeight="1" x14ac:dyDescent="0.25">
      <c r="A61" s="121">
        <v>163710</v>
      </c>
      <c r="B61" s="121" t="s">
        <v>225</v>
      </c>
      <c r="C61" s="301">
        <v>204204794.16</v>
      </c>
      <c r="D61" s="301">
        <v>0</v>
      </c>
      <c r="E61" s="301">
        <v>0</v>
      </c>
      <c r="F61" s="301">
        <v>204204794.16</v>
      </c>
      <c r="G61" s="377">
        <f t="shared" si="0"/>
        <v>6</v>
      </c>
    </row>
    <row r="62" spans="1:7" ht="15.75" customHeight="1" x14ac:dyDescent="0.25">
      <c r="A62" s="121">
        <v>163710001</v>
      </c>
      <c r="B62" s="121" t="s">
        <v>236</v>
      </c>
      <c r="C62" s="301">
        <v>113572227</v>
      </c>
      <c r="D62" s="301">
        <v>0</v>
      </c>
      <c r="E62" s="301">
        <v>0</v>
      </c>
      <c r="F62" s="301">
        <v>113572227</v>
      </c>
      <c r="G62" s="377">
        <f t="shared" si="0"/>
        <v>9</v>
      </c>
    </row>
    <row r="63" spans="1:7" ht="15.75" customHeight="1" x14ac:dyDescent="0.25">
      <c r="A63" s="121">
        <v>163710002</v>
      </c>
      <c r="B63" s="121" t="s">
        <v>226</v>
      </c>
      <c r="C63" s="301">
        <v>90632567.159999996</v>
      </c>
      <c r="D63" s="301">
        <v>0</v>
      </c>
      <c r="E63" s="301">
        <v>0</v>
      </c>
      <c r="F63" s="301">
        <v>90632567.159999996</v>
      </c>
      <c r="G63" s="377">
        <f t="shared" si="0"/>
        <v>9</v>
      </c>
    </row>
    <row r="64" spans="1:7" ht="15.75" customHeight="1" x14ac:dyDescent="0.25">
      <c r="A64" s="121">
        <v>1640</v>
      </c>
      <c r="B64" s="121" t="s">
        <v>426</v>
      </c>
      <c r="C64" s="301">
        <v>4440112903.4499998</v>
      </c>
      <c r="D64" s="301">
        <v>0</v>
      </c>
      <c r="E64" s="301">
        <v>0</v>
      </c>
      <c r="F64" s="301">
        <v>4440112903.4499998</v>
      </c>
      <c r="G64" s="377">
        <f t="shared" si="0"/>
        <v>4</v>
      </c>
    </row>
    <row r="65" spans="1:11" ht="15.75" customHeight="1" x14ac:dyDescent="0.25">
      <c r="A65" s="121">
        <v>164001</v>
      </c>
      <c r="B65" s="121" t="s">
        <v>251</v>
      </c>
      <c r="C65" s="301">
        <v>4440112903.4499998</v>
      </c>
      <c r="D65" s="301">
        <v>0</v>
      </c>
      <c r="E65" s="301">
        <v>0</v>
      </c>
      <c r="F65" s="301">
        <v>4440112903.4499998</v>
      </c>
      <c r="G65" s="377">
        <f t="shared" si="0"/>
        <v>6</v>
      </c>
    </row>
    <row r="66" spans="1:11" ht="15.75" customHeight="1" x14ac:dyDescent="0.25">
      <c r="A66" s="121">
        <v>164001001</v>
      </c>
      <c r="B66" s="121" t="s">
        <v>251</v>
      </c>
      <c r="C66" s="301">
        <v>4440112903.4499998</v>
      </c>
      <c r="D66" s="301">
        <v>0</v>
      </c>
      <c r="E66" s="301">
        <v>0</v>
      </c>
      <c r="F66" s="301">
        <v>4440112903.4499998</v>
      </c>
      <c r="G66" s="377">
        <f t="shared" si="0"/>
        <v>9</v>
      </c>
    </row>
    <row r="67" spans="1:11" ht="15.75" customHeight="1" x14ac:dyDescent="0.25">
      <c r="A67" s="121">
        <v>1650</v>
      </c>
      <c r="B67" s="121" t="s">
        <v>427</v>
      </c>
      <c r="C67" s="301">
        <v>65631390</v>
      </c>
      <c r="D67" s="301">
        <v>0</v>
      </c>
      <c r="E67" s="301">
        <v>0</v>
      </c>
      <c r="F67" s="301">
        <v>65631390</v>
      </c>
      <c r="G67" s="377">
        <f t="shared" si="0"/>
        <v>4</v>
      </c>
    </row>
    <row r="68" spans="1:11" ht="15.75" customHeight="1" x14ac:dyDescent="0.25">
      <c r="A68" s="121">
        <v>165007</v>
      </c>
      <c r="B68" s="121" t="s">
        <v>239</v>
      </c>
      <c r="C68" s="301">
        <v>65631390</v>
      </c>
      <c r="D68" s="301">
        <v>0</v>
      </c>
      <c r="E68" s="301">
        <v>0</v>
      </c>
      <c r="F68" s="301">
        <v>65631390</v>
      </c>
      <c r="G68" s="377">
        <f t="shared" si="0"/>
        <v>6</v>
      </c>
    </row>
    <row r="69" spans="1:11" ht="15.75" customHeight="1" x14ac:dyDescent="0.25">
      <c r="A69" s="121">
        <v>165007001</v>
      </c>
      <c r="B69" s="121" t="s">
        <v>239</v>
      </c>
      <c r="C69" s="301">
        <v>65631390</v>
      </c>
      <c r="D69" s="301">
        <v>0</v>
      </c>
      <c r="E69" s="301">
        <v>0</v>
      </c>
      <c r="F69" s="301">
        <v>65631390</v>
      </c>
      <c r="G69" s="377">
        <f t="shared" si="0"/>
        <v>9</v>
      </c>
    </row>
    <row r="70" spans="1:11" s="124" customFormat="1" ht="15.75" customHeight="1" x14ac:dyDescent="0.25">
      <c r="A70" s="121">
        <v>1655</v>
      </c>
      <c r="B70" s="121" t="s">
        <v>428</v>
      </c>
      <c r="C70" s="301">
        <v>2279075275.9699998</v>
      </c>
      <c r="D70" s="301">
        <v>265246000</v>
      </c>
      <c r="E70" s="301">
        <v>265246000</v>
      </c>
      <c r="F70" s="301">
        <v>2279075275.9699998</v>
      </c>
      <c r="G70" s="377">
        <f t="shared" si="0"/>
        <v>4</v>
      </c>
      <c r="I70" s="182">
        <f>+F457</f>
        <v>0</v>
      </c>
      <c r="J70" s="183"/>
      <c r="K70" s="182"/>
    </row>
    <row r="71" spans="1:11" s="124" customFormat="1" ht="15.75" customHeight="1" x14ac:dyDescent="0.25">
      <c r="A71" s="121">
        <v>165504</v>
      </c>
      <c r="B71" s="121" t="s">
        <v>228</v>
      </c>
      <c r="C71" s="301">
        <v>2189403465.3200002</v>
      </c>
      <c r="D71" s="301">
        <v>265246000</v>
      </c>
      <c r="E71" s="301">
        <v>265246000</v>
      </c>
      <c r="F71" s="301">
        <v>2189403465.3200002</v>
      </c>
      <c r="G71" s="377">
        <f t="shared" si="0"/>
        <v>6</v>
      </c>
      <c r="I71" s="182">
        <f>+F458</f>
        <v>0</v>
      </c>
      <c r="K71" s="182"/>
    </row>
    <row r="72" spans="1:11" ht="15.75" customHeight="1" x14ac:dyDescent="0.25">
      <c r="A72" s="121">
        <v>165504001</v>
      </c>
      <c r="B72" s="121" t="s">
        <v>228</v>
      </c>
      <c r="C72" s="301">
        <v>2189403465.3200002</v>
      </c>
      <c r="D72" s="301">
        <v>265246000</v>
      </c>
      <c r="E72" s="301">
        <v>265246000</v>
      </c>
      <c r="F72" s="301">
        <v>2189403465.3200002</v>
      </c>
      <c r="G72" s="377">
        <f t="shared" si="0"/>
        <v>9</v>
      </c>
    </row>
    <row r="73" spans="1:11" ht="15.75" customHeight="1" x14ac:dyDescent="0.25">
      <c r="A73" s="121">
        <v>165509</v>
      </c>
      <c r="B73" s="121" t="s">
        <v>229</v>
      </c>
      <c r="C73" s="301">
        <v>20767920.649999999</v>
      </c>
      <c r="D73" s="301">
        <v>0</v>
      </c>
      <c r="E73" s="301">
        <v>0</v>
      </c>
      <c r="F73" s="301">
        <v>20767920.649999999</v>
      </c>
      <c r="G73" s="377">
        <f t="shared" si="0"/>
        <v>6</v>
      </c>
    </row>
    <row r="74" spans="1:11" ht="15.75" customHeight="1" x14ac:dyDescent="0.25">
      <c r="A74" s="121">
        <v>165509001</v>
      </c>
      <c r="B74" s="121" t="s">
        <v>229</v>
      </c>
      <c r="C74" s="301">
        <v>20767920.649999999</v>
      </c>
      <c r="D74" s="301">
        <v>0</v>
      </c>
      <c r="E74" s="301">
        <v>0</v>
      </c>
      <c r="F74" s="301">
        <v>20767920.649999999</v>
      </c>
      <c r="G74" s="377">
        <f t="shared" si="0"/>
        <v>9</v>
      </c>
    </row>
    <row r="75" spans="1:11" ht="15.75" customHeight="1" x14ac:dyDescent="0.25">
      <c r="A75" s="121">
        <v>165511</v>
      </c>
      <c r="B75" s="121" t="s">
        <v>230</v>
      </c>
      <c r="C75" s="301">
        <v>3379519</v>
      </c>
      <c r="D75" s="301">
        <v>0</v>
      </c>
      <c r="E75" s="301">
        <v>0</v>
      </c>
      <c r="F75" s="301">
        <v>3379519</v>
      </c>
      <c r="G75" s="377">
        <f t="shared" ref="G75:G138" si="1">LEN(A75)</f>
        <v>6</v>
      </c>
    </row>
    <row r="76" spans="1:11" ht="15.75" customHeight="1" x14ac:dyDescent="0.25">
      <c r="A76" s="121">
        <v>165511001</v>
      </c>
      <c r="B76" s="121" t="s">
        <v>230</v>
      </c>
      <c r="C76" s="301">
        <v>3379519</v>
      </c>
      <c r="D76" s="301">
        <v>0</v>
      </c>
      <c r="E76" s="301">
        <v>0</v>
      </c>
      <c r="F76" s="301">
        <v>3379519</v>
      </c>
      <c r="G76" s="377">
        <f t="shared" si="1"/>
        <v>9</v>
      </c>
    </row>
    <row r="77" spans="1:11" ht="15.75" customHeight="1" x14ac:dyDescent="0.25">
      <c r="A77" s="121">
        <v>165522</v>
      </c>
      <c r="B77" s="121" t="s">
        <v>231</v>
      </c>
      <c r="C77" s="301">
        <v>65524371</v>
      </c>
      <c r="D77" s="301">
        <v>0</v>
      </c>
      <c r="E77" s="301">
        <v>0</v>
      </c>
      <c r="F77" s="301">
        <v>65524371</v>
      </c>
      <c r="G77" s="377">
        <f t="shared" si="1"/>
        <v>6</v>
      </c>
    </row>
    <row r="78" spans="1:11" ht="15.75" customHeight="1" x14ac:dyDescent="0.25">
      <c r="A78" s="121">
        <v>165522001</v>
      </c>
      <c r="B78" s="121" t="s">
        <v>231</v>
      </c>
      <c r="C78" s="301">
        <v>65524371</v>
      </c>
      <c r="D78" s="301">
        <v>0</v>
      </c>
      <c r="E78" s="301">
        <v>0</v>
      </c>
      <c r="F78" s="301">
        <v>65524371</v>
      </c>
      <c r="G78" s="377">
        <f t="shared" si="1"/>
        <v>9</v>
      </c>
    </row>
    <row r="79" spans="1:11" ht="15.75" customHeight="1" x14ac:dyDescent="0.25">
      <c r="A79" s="121">
        <v>1660</v>
      </c>
      <c r="B79" s="121" t="s">
        <v>429</v>
      </c>
      <c r="C79" s="301">
        <v>3145498</v>
      </c>
      <c r="D79" s="301">
        <v>0</v>
      </c>
      <c r="E79" s="301">
        <v>0</v>
      </c>
      <c r="F79" s="301">
        <v>3145498</v>
      </c>
      <c r="G79" s="377">
        <f t="shared" si="1"/>
        <v>4</v>
      </c>
    </row>
    <row r="80" spans="1:11" ht="15.75" customHeight="1" x14ac:dyDescent="0.25">
      <c r="A80" s="121">
        <v>166007</v>
      </c>
      <c r="B80" s="121" t="s">
        <v>232</v>
      </c>
      <c r="C80" s="301">
        <v>1540000</v>
      </c>
      <c r="D80" s="301">
        <v>0</v>
      </c>
      <c r="E80" s="301">
        <v>0</v>
      </c>
      <c r="F80" s="301">
        <v>1540000</v>
      </c>
      <c r="G80" s="377">
        <f t="shared" si="1"/>
        <v>6</v>
      </c>
    </row>
    <row r="81" spans="1:7" ht="15.75" customHeight="1" x14ac:dyDescent="0.25">
      <c r="A81" s="121">
        <v>166007001</v>
      </c>
      <c r="B81" s="121" t="s">
        <v>232</v>
      </c>
      <c r="C81" s="301">
        <v>1540000</v>
      </c>
      <c r="D81" s="301">
        <v>0</v>
      </c>
      <c r="E81" s="301">
        <v>0</v>
      </c>
      <c r="F81" s="301">
        <v>1540000</v>
      </c>
      <c r="G81" s="377">
        <f t="shared" si="1"/>
        <v>9</v>
      </c>
    </row>
    <row r="82" spans="1:7" ht="15.75" customHeight="1" x14ac:dyDescent="0.25">
      <c r="A82" s="121">
        <v>166008</v>
      </c>
      <c r="B82" s="121" t="s">
        <v>233</v>
      </c>
      <c r="C82" s="301">
        <v>1605498</v>
      </c>
      <c r="D82" s="301">
        <v>0</v>
      </c>
      <c r="E82" s="301">
        <v>0</v>
      </c>
      <c r="F82" s="301">
        <v>1605498</v>
      </c>
      <c r="G82" s="377">
        <f t="shared" si="1"/>
        <v>6</v>
      </c>
    </row>
    <row r="83" spans="1:7" ht="15.75" customHeight="1" x14ac:dyDescent="0.25">
      <c r="A83" s="121">
        <v>166008001</v>
      </c>
      <c r="B83" s="121" t="s">
        <v>233</v>
      </c>
      <c r="C83" s="301">
        <v>1605498</v>
      </c>
      <c r="D83" s="301">
        <v>0</v>
      </c>
      <c r="E83" s="301">
        <v>0</v>
      </c>
      <c r="F83" s="301">
        <v>1605498</v>
      </c>
      <c r="G83" s="377">
        <f t="shared" si="1"/>
        <v>9</v>
      </c>
    </row>
    <row r="84" spans="1:7" ht="15.75" customHeight="1" x14ac:dyDescent="0.25">
      <c r="A84" s="121">
        <v>1665</v>
      </c>
      <c r="B84" s="121" t="s">
        <v>430</v>
      </c>
      <c r="C84" s="301">
        <v>364948765.68000001</v>
      </c>
      <c r="D84" s="301">
        <v>0</v>
      </c>
      <c r="E84" s="301">
        <v>0</v>
      </c>
      <c r="F84" s="301">
        <v>364948765.68000001</v>
      </c>
      <c r="G84" s="377">
        <f t="shared" si="1"/>
        <v>4</v>
      </c>
    </row>
    <row r="85" spans="1:7" ht="15.75" customHeight="1" x14ac:dyDescent="0.25">
      <c r="A85" s="121">
        <v>166501</v>
      </c>
      <c r="B85" s="121" t="s">
        <v>234</v>
      </c>
      <c r="C85" s="301">
        <v>299023355.29000002</v>
      </c>
      <c r="D85" s="301">
        <v>0</v>
      </c>
      <c r="E85" s="301">
        <v>0</v>
      </c>
      <c r="F85" s="301">
        <v>299023355.29000002</v>
      </c>
      <c r="G85" s="377">
        <f t="shared" si="1"/>
        <v>6</v>
      </c>
    </row>
    <row r="86" spans="1:7" ht="15.75" customHeight="1" x14ac:dyDescent="0.25">
      <c r="A86" s="121">
        <v>166501001</v>
      </c>
      <c r="B86" s="121" t="s">
        <v>234</v>
      </c>
      <c r="C86" s="301">
        <v>299023355.29000002</v>
      </c>
      <c r="D86" s="301">
        <v>0</v>
      </c>
      <c r="E86" s="301">
        <v>0</v>
      </c>
      <c r="F86" s="301">
        <v>299023355.29000002</v>
      </c>
      <c r="G86" s="377">
        <f t="shared" si="1"/>
        <v>9</v>
      </c>
    </row>
    <row r="87" spans="1:7" ht="15.75" customHeight="1" x14ac:dyDescent="0.25">
      <c r="A87" s="121">
        <v>166502</v>
      </c>
      <c r="B87" s="121" t="s">
        <v>235</v>
      </c>
      <c r="C87" s="301">
        <v>65925410.390000001</v>
      </c>
      <c r="D87" s="301">
        <v>0</v>
      </c>
      <c r="E87" s="301">
        <v>0</v>
      </c>
      <c r="F87" s="301">
        <v>65925410.390000001</v>
      </c>
      <c r="G87" s="377">
        <f t="shared" si="1"/>
        <v>6</v>
      </c>
    </row>
    <row r="88" spans="1:7" ht="15.75" customHeight="1" x14ac:dyDescent="0.25">
      <c r="A88" s="121">
        <v>166502001</v>
      </c>
      <c r="B88" s="121" t="s">
        <v>235</v>
      </c>
      <c r="C88" s="301">
        <v>65925410.390000001</v>
      </c>
      <c r="D88" s="301">
        <v>0</v>
      </c>
      <c r="E88" s="301">
        <v>0</v>
      </c>
      <c r="F88" s="301">
        <v>65925410.390000001</v>
      </c>
      <c r="G88" s="377">
        <f t="shared" si="1"/>
        <v>9</v>
      </c>
    </row>
    <row r="89" spans="1:7" ht="15.75" customHeight="1" x14ac:dyDescent="0.25">
      <c r="A89" s="121">
        <v>1670</v>
      </c>
      <c r="B89" s="121" t="s">
        <v>431</v>
      </c>
      <c r="C89" s="301">
        <v>1493166754.8399999</v>
      </c>
      <c r="D89" s="301">
        <v>0</v>
      </c>
      <c r="E89" s="301">
        <v>0</v>
      </c>
      <c r="F89" s="301">
        <v>1493166754.8399999</v>
      </c>
      <c r="G89" s="377">
        <f t="shared" si="1"/>
        <v>4</v>
      </c>
    </row>
    <row r="90" spans="1:7" ht="15.75" customHeight="1" x14ac:dyDescent="0.25">
      <c r="A90" s="121">
        <v>167001</v>
      </c>
      <c r="B90" s="121" t="s">
        <v>236</v>
      </c>
      <c r="C90" s="301">
        <v>257143207.84</v>
      </c>
      <c r="D90" s="301">
        <v>0</v>
      </c>
      <c r="E90" s="301">
        <v>0</v>
      </c>
      <c r="F90" s="301">
        <v>257143207.84</v>
      </c>
      <c r="G90" s="377">
        <f t="shared" si="1"/>
        <v>6</v>
      </c>
    </row>
    <row r="91" spans="1:7" ht="15.75" customHeight="1" x14ac:dyDescent="0.25">
      <c r="A91" s="121">
        <v>167001001</v>
      </c>
      <c r="B91" s="121" t="s">
        <v>236</v>
      </c>
      <c r="C91" s="301">
        <v>257143207.84</v>
      </c>
      <c r="D91" s="301">
        <v>0</v>
      </c>
      <c r="E91" s="301">
        <v>0</v>
      </c>
      <c r="F91" s="301">
        <v>257143207.84</v>
      </c>
      <c r="G91" s="377">
        <f t="shared" si="1"/>
        <v>9</v>
      </c>
    </row>
    <row r="92" spans="1:7" ht="15.75" customHeight="1" x14ac:dyDescent="0.25">
      <c r="A92" s="121">
        <v>167002</v>
      </c>
      <c r="B92" s="121" t="s">
        <v>226</v>
      </c>
      <c r="C92" s="301">
        <v>1236023547</v>
      </c>
      <c r="D92" s="301">
        <v>0</v>
      </c>
      <c r="E92" s="301">
        <v>0</v>
      </c>
      <c r="F92" s="301">
        <v>1236023547</v>
      </c>
      <c r="G92" s="377">
        <f t="shared" si="1"/>
        <v>6</v>
      </c>
    </row>
    <row r="93" spans="1:7" ht="15.75" customHeight="1" x14ac:dyDescent="0.25">
      <c r="A93" s="121">
        <v>167002001</v>
      </c>
      <c r="B93" s="121" t="s">
        <v>226</v>
      </c>
      <c r="C93" s="301">
        <v>1236023547</v>
      </c>
      <c r="D93" s="301">
        <v>0</v>
      </c>
      <c r="E93" s="301">
        <v>0</v>
      </c>
      <c r="F93" s="301">
        <v>1236023547</v>
      </c>
      <c r="G93" s="377">
        <f t="shared" si="1"/>
        <v>9</v>
      </c>
    </row>
    <row r="94" spans="1:7" ht="15.75" customHeight="1" x14ac:dyDescent="0.25">
      <c r="A94" s="121">
        <v>1675</v>
      </c>
      <c r="B94" s="121" t="s">
        <v>432</v>
      </c>
      <c r="C94" s="301">
        <v>82000000</v>
      </c>
      <c r="D94" s="301">
        <v>0</v>
      </c>
      <c r="E94" s="301">
        <v>0</v>
      </c>
      <c r="F94" s="301">
        <v>82000000</v>
      </c>
      <c r="G94" s="377">
        <f t="shared" si="1"/>
        <v>4</v>
      </c>
    </row>
    <row r="95" spans="1:7" ht="15.75" customHeight="1" x14ac:dyDescent="0.25">
      <c r="A95" s="121">
        <v>167502</v>
      </c>
      <c r="B95" s="121" t="s">
        <v>245</v>
      </c>
      <c r="C95" s="301">
        <v>82000000</v>
      </c>
      <c r="D95" s="301">
        <v>0</v>
      </c>
      <c r="E95" s="301">
        <v>0</v>
      </c>
      <c r="F95" s="301">
        <v>82000000</v>
      </c>
      <c r="G95" s="377">
        <f t="shared" si="1"/>
        <v>6</v>
      </c>
    </row>
    <row r="96" spans="1:7" ht="15.75" customHeight="1" x14ac:dyDescent="0.25">
      <c r="A96" s="121">
        <v>167502001</v>
      </c>
      <c r="B96" s="121" t="s">
        <v>245</v>
      </c>
      <c r="C96" s="301">
        <v>82000000</v>
      </c>
      <c r="D96" s="301">
        <v>0</v>
      </c>
      <c r="E96" s="301">
        <v>0</v>
      </c>
      <c r="F96" s="301">
        <v>82000000</v>
      </c>
      <c r="G96" s="377">
        <f t="shared" si="1"/>
        <v>9</v>
      </c>
    </row>
    <row r="97" spans="1:11" ht="15.75" customHeight="1" x14ac:dyDescent="0.25">
      <c r="A97" s="121">
        <v>1680</v>
      </c>
      <c r="B97" s="121" t="s">
        <v>433</v>
      </c>
      <c r="C97" s="301">
        <v>1003911</v>
      </c>
      <c r="D97" s="301">
        <v>2685000.57</v>
      </c>
      <c r="E97" s="301">
        <v>2685000.57</v>
      </c>
      <c r="F97" s="301">
        <v>1003911</v>
      </c>
      <c r="G97" s="377">
        <f t="shared" si="1"/>
        <v>4</v>
      </c>
    </row>
    <row r="98" spans="1:11" ht="15.75" customHeight="1" x14ac:dyDescent="0.25">
      <c r="A98" s="121">
        <v>168002</v>
      </c>
      <c r="B98" s="121" t="s">
        <v>247</v>
      </c>
      <c r="C98" s="301">
        <v>1003911</v>
      </c>
      <c r="D98" s="301">
        <v>2685000.57</v>
      </c>
      <c r="E98" s="301">
        <v>2685000.57</v>
      </c>
      <c r="F98" s="301">
        <v>1003911</v>
      </c>
      <c r="G98" s="377">
        <f t="shared" si="1"/>
        <v>6</v>
      </c>
    </row>
    <row r="99" spans="1:11" ht="15.75" customHeight="1" x14ac:dyDescent="0.25">
      <c r="A99" s="121">
        <v>168002001</v>
      </c>
      <c r="B99" s="121" t="s">
        <v>247</v>
      </c>
      <c r="C99" s="301">
        <v>1003911</v>
      </c>
      <c r="D99" s="301">
        <v>2685000.57</v>
      </c>
      <c r="E99" s="301">
        <v>2685000.57</v>
      </c>
      <c r="F99" s="301">
        <v>1003911</v>
      </c>
      <c r="G99" s="377">
        <f t="shared" si="1"/>
        <v>9</v>
      </c>
    </row>
    <row r="100" spans="1:11" ht="15.75" customHeight="1" x14ac:dyDescent="0.25">
      <c r="A100" s="121">
        <v>1681</v>
      </c>
      <c r="B100" s="121" t="s">
        <v>434</v>
      </c>
      <c r="C100" s="301">
        <v>8383000</v>
      </c>
      <c r="D100" s="301">
        <v>0</v>
      </c>
      <c r="E100" s="301">
        <v>0</v>
      </c>
      <c r="F100" s="301">
        <v>8383000</v>
      </c>
      <c r="G100" s="377">
        <f t="shared" si="1"/>
        <v>4</v>
      </c>
    </row>
    <row r="101" spans="1:11" ht="15.75" customHeight="1" x14ac:dyDescent="0.25">
      <c r="A101" s="121">
        <v>168101</v>
      </c>
      <c r="B101" s="121" t="s">
        <v>249</v>
      </c>
      <c r="C101" s="301">
        <v>8383000</v>
      </c>
      <c r="D101" s="301">
        <v>0</v>
      </c>
      <c r="E101" s="301">
        <v>0</v>
      </c>
      <c r="F101" s="301">
        <v>8383000</v>
      </c>
      <c r="G101" s="377">
        <f t="shared" si="1"/>
        <v>6</v>
      </c>
    </row>
    <row r="102" spans="1:11" ht="15.75" customHeight="1" x14ac:dyDescent="0.25">
      <c r="A102" s="121">
        <v>168101001</v>
      </c>
      <c r="B102" s="121" t="s">
        <v>249</v>
      </c>
      <c r="C102" s="301">
        <v>8383000</v>
      </c>
      <c r="D102" s="301">
        <v>0</v>
      </c>
      <c r="E102" s="301">
        <v>0</v>
      </c>
      <c r="F102" s="301">
        <v>8383000</v>
      </c>
      <c r="G102" s="377">
        <f t="shared" si="1"/>
        <v>9</v>
      </c>
    </row>
    <row r="103" spans="1:11" ht="15.75" customHeight="1" x14ac:dyDescent="0.25">
      <c r="A103" s="121">
        <v>1685</v>
      </c>
      <c r="B103" s="121" t="s">
        <v>435</v>
      </c>
      <c r="C103" s="301">
        <v>-3825821343.27</v>
      </c>
      <c r="D103" s="301">
        <v>0</v>
      </c>
      <c r="E103" s="301">
        <v>22759905</v>
      </c>
      <c r="F103" s="301">
        <v>-3848581248.27</v>
      </c>
      <c r="G103" s="377">
        <f t="shared" si="1"/>
        <v>4</v>
      </c>
    </row>
    <row r="104" spans="1:11" ht="15.75" customHeight="1" x14ac:dyDescent="0.25">
      <c r="A104" s="121">
        <v>168501</v>
      </c>
      <c r="B104" s="121" t="s">
        <v>69</v>
      </c>
      <c r="C104" s="301">
        <v>-712935066.49000001</v>
      </c>
      <c r="D104" s="301">
        <v>0</v>
      </c>
      <c r="E104" s="301">
        <v>6657515</v>
      </c>
      <c r="F104" s="301">
        <v>-719592581.49000001</v>
      </c>
      <c r="G104" s="377">
        <f t="shared" si="1"/>
        <v>6</v>
      </c>
    </row>
    <row r="105" spans="1:11" ht="15.75" customHeight="1" x14ac:dyDescent="0.25">
      <c r="A105" s="121">
        <v>168501001</v>
      </c>
      <c r="B105" s="121" t="s">
        <v>251</v>
      </c>
      <c r="C105" s="301">
        <v>-712935066.49000001</v>
      </c>
      <c r="D105" s="301">
        <v>0</v>
      </c>
      <c r="E105" s="301">
        <v>6657515</v>
      </c>
      <c r="F105" s="301">
        <v>-719592581.49000001</v>
      </c>
      <c r="G105" s="377">
        <f t="shared" si="1"/>
        <v>9</v>
      </c>
    </row>
    <row r="106" spans="1:11" ht="15.75" customHeight="1" x14ac:dyDescent="0.25">
      <c r="A106" s="121">
        <v>168503</v>
      </c>
      <c r="B106" s="121" t="s">
        <v>70</v>
      </c>
      <c r="C106" s="301">
        <v>-22231812.559999999</v>
      </c>
      <c r="D106" s="301">
        <v>0</v>
      </c>
      <c r="E106" s="301">
        <v>211265</v>
      </c>
      <c r="F106" s="301">
        <v>-22443077.559999999</v>
      </c>
      <c r="G106" s="377">
        <f t="shared" si="1"/>
        <v>6</v>
      </c>
    </row>
    <row r="107" spans="1:11" ht="15.75" customHeight="1" x14ac:dyDescent="0.25">
      <c r="A107" s="121">
        <v>168503006</v>
      </c>
      <c r="B107" s="121" t="s">
        <v>239</v>
      </c>
      <c r="C107" s="301">
        <v>-22231812.559999999</v>
      </c>
      <c r="D107" s="301">
        <v>0</v>
      </c>
      <c r="E107" s="301">
        <v>211265</v>
      </c>
      <c r="F107" s="301">
        <v>-22443077.559999999</v>
      </c>
      <c r="G107" s="377">
        <f t="shared" si="1"/>
        <v>9</v>
      </c>
    </row>
    <row r="108" spans="1:11" ht="15.75" customHeight="1" x14ac:dyDescent="0.25">
      <c r="A108" s="121">
        <v>168504</v>
      </c>
      <c r="B108" s="121" t="s">
        <v>71</v>
      </c>
      <c r="C108" s="301">
        <v>-1200383157.01</v>
      </c>
      <c r="D108" s="301">
        <v>0</v>
      </c>
      <c r="E108" s="301">
        <v>9899727</v>
      </c>
      <c r="F108" s="301">
        <v>-1210282884.01</v>
      </c>
      <c r="G108" s="377">
        <f t="shared" si="1"/>
        <v>6</v>
      </c>
    </row>
    <row r="109" spans="1:11" s="124" customFormat="1" ht="15.75" customHeight="1" x14ac:dyDescent="0.25">
      <c r="A109" s="121">
        <v>168504004</v>
      </c>
      <c r="B109" s="121" t="s">
        <v>228</v>
      </c>
      <c r="C109" s="301">
        <v>-1118625631.5899999</v>
      </c>
      <c r="D109" s="301">
        <v>0</v>
      </c>
      <c r="E109" s="301">
        <v>9503408</v>
      </c>
      <c r="F109" s="301">
        <v>-1128129039.5899999</v>
      </c>
      <c r="G109" s="377">
        <f t="shared" si="1"/>
        <v>9</v>
      </c>
      <c r="I109" s="182">
        <f>+F459</f>
        <v>0</v>
      </c>
      <c r="J109" s="183">
        <f>+F109-I109</f>
        <v>-1128129039.5899999</v>
      </c>
      <c r="K109" s="182"/>
    </row>
    <row r="110" spans="1:11" ht="15.75" customHeight="1" x14ac:dyDescent="0.25">
      <c r="A110" s="121">
        <v>168504008</v>
      </c>
      <c r="B110" s="121" t="s">
        <v>229</v>
      </c>
      <c r="C110" s="301">
        <v>-38193115.799999997</v>
      </c>
      <c r="D110" s="301">
        <v>0</v>
      </c>
      <c r="E110" s="301">
        <v>0</v>
      </c>
      <c r="F110" s="301">
        <v>-38193115.799999997</v>
      </c>
      <c r="G110" s="377">
        <f t="shared" si="1"/>
        <v>9</v>
      </c>
    </row>
    <row r="111" spans="1:11" ht="15.75" customHeight="1" x14ac:dyDescent="0.25">
      <c r="A111" s="121">
        <v>168504009</v>
      </c>
      <c r="B111" s="121" t="s">
        <v>230</v>
      </c>
      <c r="C111" s="301">
        <v>-3379518.62</v>
      </c>
      <c r="D111" s="301">
        <v>0</v>
      </c>
      <c r="E111" s="301">
        <v>0</v>
      </c>
      <c r="F111" s="301">
        <v>-3379518.62</v>
      </c>
      <c r="G111" s="377">
        <f t="shared" si="1"/>
        <v>9</v>
      </c>
    </row>
    <row r="112" spans="1:11" ht="15.75" customHeight="1" x14ac:dyDescent="0.25">
      <c r="A112" s="121">
        <v>168504012</v>
      </c>
      <c r="B112" s="121" t="s">
        <v>231</v>
      </c>
      <c r="C112" s="301">
        <v>-40184891</v>
      </c>
      <c r="D112" s="301">
        <v>0</v>
      </c>
      <c r="E112" s="301">
        <v>396319</v>
      </c>
      <c r="F112" s="301">
        <v>-40581210</v>
      </c>
      <c r="G112" s="377">
        <f t="shared" si="1"/>
        <v>9</v>
      </c>
    </row>
    <row r="113" spans="1:11" ht="15.75" customHeight="1" x14ac:dyDescent="0.25">
      <c r="A113" s="121">
        <v>168505</v>
      </c>
      <c r="B113" s="121" t="s">
        <v>72</v>
      </c>
      <c r="C113" s="301">
        <v>-2565290.2999999998</v>
      </c>
      <c r="D113" s="301">
        <v>0</v>
      </c>
      <c r="E113" s="301">
        <v>0</v>
      </c>
      <c r="F113" s="301">
        <v>-2565290.2999999998</v>
      </c>
      <c r="G113" s="377">
        <f t="shared" si="1"/>
        <v>6</v>
      </c>
    </row>
    <row r="114" spans="1:11" ht="15.75" customHeight="1" x14ac:dyDescent="0.25">
      <c r="A114" s="121">
        <v>168505006</v>
      </c>
      <c r="B114" s="121" t="s">
        <v>232</v>
      </c>
      <c r="C114" s="301">
        <v>-959792</v>
      </c>
      <c r="D114" s="301">
        <v>0</v>
      </c>
      <c r="E114" s="301">
        <v>0</v>
      </c>
      <c r="F114" s="301">
        <v>-959792</v>
      </c>
      <c r="G114" s="377">
        <f t="shared" si="1"/>
        <v>9</v>
      </c>
    </row>
    <row r="115" spans="1:11" ht="15.75" customHeight="1" x14ac:dyDescent="0.25">
      <c r="A115" s="121">
        <v>168505007</v>
      </c>
      <c r="B115" s="121" t="s">
        <v>233</v>
      </c>
      <c r="C115" s="301">
        <v>-1605498.3</v>
      </c>
      <c r="D115" s="301">
        <v>0</v>
      </c>
      <c r="E115" s="301">
        <v>0</v>
      </c>
      <c r="F115" s="301">
        <v>-1605498.3</v>
      </c>
      <c r="G115" s="377">
        <f t="shared" si="1"/>
        <v>9</v>
      </c>
    </row>
    <row r="116" spans="1:11" ht="15.75" customHeight="1" x14ac:dyDescent="0.25">
      <c r="A116" s="121">
        <v>168506</v>
      </c>
      <c r="B116" s="121" t="s">
        <v>73</v>
      </c>
      <c r="C116" s="301">
        <v>-303243995.37</v>
      </c>
      <c r="D116" s="301">
        <v>0</v>
      </c>
      <c r="E116" s="301">
        <v>1793195</v>
      </c>
      <c r="F116" s="301">
        <v>-305037190.37</v>
      </c>
      <c r="G116" s="377">
        <f t="shared" si="1"/>
        <v>6</v>
      </c>
    </row>
    <row r="117" spans="1:11" ht="15.75" customHeight="1" x14ac:dyDescent="0.25">
      <c r="A117" s="121">
        <v>168506001</v>
      </c>
      <c r="B117" s="121" t="s">
        <v>234</v>
      </c>
      <c r="C117" s="301">
        <v>-244843549.46000001</v>
      </c>
      <c r="D117" s="301">
        <v>0</v>
      </c>
      <c r="E117" s="301">
        <v>1592741</v>
      </c>
      <c r="F117" s="301">
        <v>-246436290.46000001</v>
      </c>
      <c r="G117" s="377">
        <f t="shared" si="1"/>
        <v>9</v>
      </c>
    </row>
    <row r="118" spans="1:11" ht="15.75" customHeight="1" x14ac:dyDescent="0.25">
      <c r="A118" s="121">
        <v>168506002</v>
      </c>
      <c r="B118" s="121" t="s">
        <v>235</v>
      </c>
      <c r="C118" s="301">
        <v>-58400445.909999996</v>
      </c>
      <c r="D118" s="301">
        <v>0</v>
      </c>
      <c r="E118" s="301">
        <v>200454</v>
      </c>
      <c r="F118" s="301">
        <v>-58600899.909999996</v>
      </c>
      <c r="G118" s="377">
        <f t="shared" si="1"/>
        <v>9</v>
      </c>
    </row>
    <row r="119" spans="1:11" ht="15.75" customHeight="1" x14ac:dyDescent="0.25">
      <c r="A119" s="121">
        <v>168507</v>
      </c>
      <c r="B119" s="121" t="s">
        <v>225</v>
      </c>
      <c r="C119" s="301">
        <v>-1493166754.8399999</v>
      </c>
      <c r="D119" s="301">
        <v>0</v>
      </c>
      <c r="E119" s="301">
        <v>4183286</v>
      </c>
      <c r="F119" s="301">
        <v>-1497350040.8399999</v>
      </c>
      <c r="G119" s="377">
        <f t="shared" si="1"/>
        <v>6</v>
      </c>
    </row>
    <row r="120" spans="1:11" ht="15.75" customHeight="1" x14ac:dyDescent="0.25">
      <c r="A120" s="121">
        <v>168507001</v>
      </c>
      <c r="B120" s="121" t="s">
        <v>236</v>
      </c>
      <c r="C120" s="301">
        <v>-311526712.55000001</v>
      </c>
      <c r="D120" s="301">
        <v>0</v>
      </c>
      <c r="E120" s="301">
        <v>366484</v>
      </c>
      <c r="F120" s="301">
        <v>-311893196.55000001</v>
      </c>
      <c r="G120" s="377">
        <f t="shared" si="1"/>
        <v>9</v>
      </c>
    </row>
    <row r="121" spans="1:11" ht="15.75" customHeight="1" x14ac:dyDescent="0.25">
      <c r="A121" s="121">
        <v>168507002</v>
      </c>
      <c r="B121" s="121" t="s">
        <v>226</v>
      </c>
      <c r="C121" s="301">
        <v>-1181640042.29</v>
      </c>
      <c r="D121" s="301">
        <v>0</v>
      </c>
      <c r="E121" s="301">
        <v>3816802</v>
      </c>
      <c r="F121" s="301">
        <v>-1185456844.29</v>
      </c>
      <c r="G121" s="377">
        <f t="shared" si="1"/>
        <v>9</v>
      </c>
    </row>
    <row r="122" spans="1:11" ht="15.75" customHeight="1" x14ac:dyDescent="0.25">
      <c r="A122" s="121">
        <v>168508</v>
      </c>
      <c r="B122" s="121" t="s">
        <v>75</v>
      </c>
      <c r="C122" s="301">
        <v>-81999999.700000003</v>
      </c>
      <c r="D122" s="301">
        <v>0</v>
      </c>
      <c r="E122" s="301">
        <v>0</v>
      </c>
      <c r="F122" s="301">
        <v>-81999999.700000003</v>
      </c>
      <c r="G122" s="377">
        <f t="shared" si="1"/>
        <v>6</v>
      </c>
    </row>
    <row r="123" spans="1:11" ht="15.75" customHeight="1" x14ac:dyDescent="0.25">
      <c r="A123" s="121">
        <v>168508002</v>
      </c>
      <c r="B123" s="121" t="s">
        <v>245</v>
      </c>
      <c r="C123" s="301">
        <v>-81999999.700000003</v>
      </c>
      <c r="D123" s="301">
        <v>0</v>
      </c>
      <c r="E123" s="301">
        <v>0</v>
      </c>
      <c r="F123" s="301">
        <v>-81999999.700000003</v>
      </c>
      <c r="G123" s="377">
        <f t="shared" si="1"/>
        <v>9</v>
      </c>
    </row>
    <row r="124" spans="1:11" ht="15.75" customHeight="1" x14ac:dyDescent="0.25">
      <c r="A124" s="121">
        <v>168509</v>
      </c>
      <c r="B124" s="121" t="s">
        <v>76</v>
      </c>
      <c r="C124" s="301">
        <v>-1003911</v>
      </c>
      <c r="D124" s="301">
        <v>0</v>
      </c>
      <c r="E124" s="301">
        <v>14917</v>
      </c>
      <c r="F124" s="301">
        <v>-1018828</v>
      </c>
      <c r="G124" s="377">
        <f t="shared" si="1"/>
        <v>6</v>
      </c>
    </row>
    <row r="125" spans="1:11" s="124" customFormat="1" ht="15.75" customHeight="1" x14ac:dyDescent="0.25">
      <c r="A125" s="121">
        <v>168509002</v>
      </c>
      <c r="B125" s="121" t="s">
        <v>247</v>
      </c>
      <c r="C125" s="301">
        <v>-1003911</v>
      </c>
      <c r="D125" s="301">
        <v>0</v>
      </c>
      <c r="E125" s="301">
        <v>14917</v>
      </c>
      <c r="F125" s="301">
        <v>-1018828</v>
      </c>
      <c r="G125" s="377">
        <f t="shared" si="1"/>
        <v>9</v>
      </c>
      <c r="I125" s="182">
        <f>+F460</f>
        <v>0</v>
      </c>
      <c r="J125" s="183">
        <f>+F125-I125</f>
        <v>-1018828</v>
      </c>
      <c r="K125" s="182"/>
    </row>
    <row r="126" spans="1:11" ht="15.75" customHeight="1" x14ac:dyDescent="0.25">
      <c r="A126" s="121">
        <v>168512</v>
      </c>
      <c r="B126" s="121" t="s">
        <v>77</v>
      </c>
      <c r="C126" s="301">
        <v>-8291356</v>
      </c>
      <c r="D126" s="301">
        <v>0</v>
      </c>
      <c r="E126" s="301">
        <v>0</v>
      </c>
      <c r="F126" s="301">
        <v>-8291356</v>
      </c>
      <c r="G126" s="377">
        <f t="shared" si="1"/>
        <v>6</v>
      </c>
    </row>
    <row r="127" spans="1:11" ht="15.75" customHeight="1" x14ac:dyDescent="0.25">
      <c r="A127" s="121">
        <v>168512001</v>
      </c>
      <c r="B127" s="121" t="s">
        <v>249</v>
      </c>
      <c r="C127" s="301">
        <v>-8016352</v>
      </c>
      <c r="D127" s="301">
        <v>0</v>
      </c>
      <c r="E127" s="301">
        <v>0</v>
      </c>
      <c r="F127" s="301">
        <v>-8016352</v>
      </c>
      <c r="G127" s="377">
        <f t="shared" si="1"/>
        <v>9</v>
      </c>
      <c r="I127" s="181">
        <v>-1197644429.29</v>
      </c>
      <c r="J127">
        <v>-22585727.419999123</v>
      </c>
      <c r="K127" s="181"/>
    </row>
    <row r="128" spans="1:11" ht="15.75" customHeight="1" x14ac:dyDescent="0.25">
      <c r="A128" s="121">
        <v>168512007</v>
      </c>
      <c r="B128" s="121" t="s">
        <v>252</v>
      </c>
      <c r="C128" s="301">
        <v>-275004</v>
      </c>
      <c r="D128" s="301">
        <v>0</v>
      </c>
      <c r="E128" s="301">
        <v>0</v>
      </c>
      <c r="F128" s="301">
        <v>-275004</v>
      </c>
      <c r="G128" s="377">
        <f t="shared" si="1"/>
        <v>9</v>
      </c>
    </row>
    <row r="129" spans="1:15" ht="15.75" customHeight="1" x14ac:dyDescent="0.25">
      <c r="A129" s="121">
        <v>19</v>
      </c>
      <c r="B129" s="121" t="s">
        <v>253</v>
      </c>
      <c r="C129" s="301">
        <v>599458378.17999995</v>
      </c>
      <c r="D129" s="301">
        <v>7094221.0199999996</v>
      </c>
      <c r="E129" s="301">
        <v>52418557</v>
      </c>
      <c r="F129" s="301">
        <v>554134042.20000005</v>
      </c>
      <c r="G129" s="377">
        <f t="shared" si="1"/>
        <v>2</v>
      </c>
      <c r="L129">
        <v>199636674.55000001</v>
      </c>
      <c r="M129">
        <v>354497367.64999998</v>
      </c>
      <c r="N129">
        <f>+L129+M129</f>
        <v>554134042.20000005</v>
      </c>
      <c r="O129" s="294">
        <f>+N129-F129</f>
        <v>0</v>
      </c>
    </row>
    <row r="130" spans="1:15" ht="15.75" customHeight="1" x14ac:dyDescent="0.25">
      <c r="A130" s="121">
        <v>1906</v>
      </c>
      <c r="B130" s="121" t="s">
        <v>436</v>
      </c>
      <c r="C130" s="301">
        <v>989732</v>
      </c>
      <c r="D130" s="301">
        <v>0</v>
      </c>
      <c r="E130" s="301">
        <v>989732</v>
      </c>
      <c r="F130" s="301">
        <v>0</v>
      </c>
      <c r="G130" s="377">
        <f t="shared" si="1"/>
        <v>4</v>
      </c>
    </row>
    <row r="131" spans="1:15" ht="15.75" customHeight="1" x14ac:dyDescent="0.25">
      <c r="A131" s="121">
        <v>190603</v>
      </c>
      <c r="B131" s="121" t="s">
        <v>437</v>
      </c>
      <c r="C131" s="301">
        <v>989732</v>
      </c>
      <c r="D131" s="301">
        <v>0</v>
      </c>
      <c r="E131" s="301">
        <v>989732</v>
      </c>
      <c r="F131" s="301">
        <v>0</v>
      </c>
      <c r="G131" s="377">
        <f t="shared" si="1"/>
        <v>6</v>
      </c>
    </row>
    <row r="132" spans="1:15" ht="15.75" customHeight="1" x14ac:dyDescent="0.25">
      <c r="A132" s="121">
        <v>190603001</v>
      </c>
      <c r="B132" s="121" t="s">
        <v>437</v>
      </c>
      <c r="C132" s="301">
        <v>989732</v>
      </c>
      <c r="D132" s="301">
        <v>0</v>
      </c>
      <c r="E132" s="301">
        <v>989732</v>
      </c>
      <c r="F132" s="301">
        <v>0</v>
      </c>
      <c r="G132" s="377">
        <f t="shared" si="1"/>
        <v>9</v>
      </c>
    </row>
    <row r="133" spans="1:15" ht="15.75" customHeight="1" x14ac:dyDescent="0.25">
      <c r="A133" s="121">
        <v>1907</v>
      </c>
      <c r="B133" s="121" t="s">
        <v>438</v>
      </c>
      <c r="C133" s="301">
        <v>38288716.32</v>
      </c>
      <c r="D133" s="301">
        <v>0</v>
      </c>
      <c r="E133" s="301">
        <v>0</v>
      </c>
      <c r="F133" s="301">
        <v>38288716.32</v>
      </c>
      <c r="G133" s="377">
        <f t="shared" si="1"/>
        <v>4</v>
      </c>
    </row>
    <row r="134" spans="1:15" ht="15.75" customHeight="1" x14ac:dyDescent="0.25">
      <c r="A134" s="121">
        <v>190705</v>
      </c>
      <c r="B134" s="121" t="s">
        <v>439</v>
      </c>
      <c r="C134" s="301">
        <v>38288716.32</v>
      </c>
      <c r="D134" s="301">
        <v>0</v>
      </c>
      <c r="E134" s="301">
        <v>0</v>
      </c>
      <c r="F134" s="301">
        <v>38288716.32</v>
      </c>
      <c r="G134" s="377">
        <f t="shared" si="1"/>
        <v>6</v>
      </c>
    </row>
    <row r="135" spans="1:15" ht="15.75" customHeight="1" x14ac:dyDescent="0.25">
      <c r="A135" s="121">
        <v>190705001</v>
      </c>
      <c r="B135" s="121" t="s">
        <v>439</v>
      </c>
      <c r="C135" s="301">
        <v>38288716.32</v>
      </c>
      <c r="D135" s="301">
        <v>0</v>
      </c>
      <c r="E135" s="301">
        <v>0</v>
      </c>
      <c r="F135" s="301">
        <v>38288716.32</v>
      </c>
      <c r="G135" s="377">
        <f t="shared" si="1"/>
        <v>9</v>
      </c>
    </row>
    <row r="136" spans="1:15" ht="15.75" customHeight="1" x14ac:dyDescent="0.25">
      <c r="A136" s="121">
        <v>1908</v>
      </c>
      <c r="B136" s="121" t="s">
        <v>440</v>
      </c>
      <c r="C136" s="301">
        <v>197821965.21000001</v>
      </c>
      <c r="D136" s="301">
        <v>7094221.0199999996</v>
      </c>
      <c r="E136" s="301">
        <v>43568228</v>
      </c>
      <c r="F136" s="301">
        <v>161347958.22999999</v>
      </c>
      <c r="G136" s="377">
        <f t="shared" si="1"/>
        <v>4</v>
      </c>
    </row>
    <row r="137" spans="1:15" ht="15.75" customHeight="1" x14ac:dyDescent="0.25">
      <c r="A137" s="121">
        <v>190801</v>
      </c>
      <c r="B137" s="121" t="s">
        <v>441</v>
      </c>
      <c r="C137" s="301">
        <v>197821965.21000001</v>
      </c>
      <c r="D137" s="301">
        <v>7094221.0199999996</v>
      </c>
      <c r="E137" s="301">
        <v>43568228</v>
      </c>
      <c r="F137" s="301">
        <v>161347958.22999999</v>
      </c>
      <c r="G137" s="377">
        <f t="shared" si="1"/>
        <v>6</v>
      </c>
    </row>
    <row r="138" spans="1:15" ht="15.75" customHeight="1" x14ac:dyDescent="0.25">
      <c r="A138" s="121">
        <v>190801001</v>
      </c>
      <c r="B138" s="121" t="s">
        <v>441</v>
      </c>
      <c r="C138" s="301">
        <v>9702848.6199999992</v>
      </c>
      <c r="D138" s="301">
        <v>94221.02</v>
      </c>
      <c r="E138" s="301">
        <v>0</v>
      </c>
      <c r="F138" s="301">
        <v>9797069.6400000006</v>
      </c>
      <c r="G138" s="377">
        <f t="shared" si="1"/>
        <v>9</v>
      </c>
    </row>
    <row r="139" spans="1:15" ht="15.75" customHeight="1" x14ac:dyDescent="0.25">
      <c r="A139" s="121">
        <v>190801002</v>
      </c>
      <c r="B139" s="121" t="s">
        <v>442</v>
      </c>
      <c r="C139" s="301">
        <v>188119116.59</v>
      </c>
      <c r="D139" s="301">
        <v>7000000</v>
      </c>
      <c r="E139" s="301">
        <v>43568228</v>
      </c>
      <c r="F139" s="301">
        <v>151550888.59</v>
      </c>
      <c r="G139" s="377">
        <f t="shared" ref="G139:G202" si="2">LEN(A139)</f>
        <v>9</v>
      </c>
    </row>
    <row r="140" spans="1:15" ht="15.75" customHeight="1" x14ac:dyDescent="0.25">
      <c r="A140" s="121">
        <v>1970</v>
      </c>
      <c r="B140" s="121" t="s">
        <v>443</v>
      </c>
      <c r="C140" s="301">
        <v>1405679484.1900001</v>
      </c>
      <c r="D140" s="301">
        <v>0</v>
      </c>
      <c r="E140" s="301">
        <v>0</v>
      </c>
      <c r="F140" s="301">
        <v>1405679484.1900001</v>
      </c>
      <c r="G140" s="377">
        <f t="shared" si="2"/>
        <v>4</v>
      </c>
    </row>
    <row r="141" spans="1:15" ht="15.75" customHeight="1" x14ac:dyDescent="0.25">
      <c r="A141" s="121">
        <v>197005</v>
      </c>
      <c r="B141" s="121" t="s">
        <v>262</v>
      </c>
      <c r="C141" s="301">
        <v>608276128</v>
      </c>
      <c r="D141" s="301">
        <v>0</v>
      </c>
      <c r="E141" s="301">
        <v>0</v>
      </c>
      <c r="F141" s="301">
        <v>608276128</v>
      </c>
      <c r="G141" s="377">
        <f t="shared" si="2"/>
        <v>6</v>
      </c>
    </row>
    <row r="142" spans="1:15" ht="15.75" customHeight="1" x14ac:dyDescent="0.25">
      <c r="A142" s="121">
        <v>197005001</v>
      </c>
      <c r="B142" s="121" t="s">
        <v>262</v>
      </c>
      <c r="C142" s="301">
        <v>608276128</v>
      </c>
      <c r="D142" s="301">
        <v>0</v>
      </c>
      <c r="E142" s="301">
        <v>0</v>
      </c>
      <c r="F142" s="301">
        <v>608276128</v>
      </c>
      <c r="G142" s="377">
        <f t="shared" si="2"/>
        <v>9</v>
      </c>
    </row>
    <row r="143" spans="1:15" ht="15.75" customHeight="1" x14ac:dyDescent="0.25">
      <c r="A143" s="121">
        <v>197007</v>
      </c>
      <c r="B143" s="121" t="s">
        <v>263</v>
      </c>
      <c r="C143" s="301">
        <v>782603356.19000006</v>
      </c>
      <c r="D143" s="301">
        <v>0</v>
      </c>
      <c r="E143" s="301">
        <v>0</v>
      </c>
      <c r="F143" s="301">
        <v>782603356.19000006</v>
      </c>
      <c r="G143" s="377">
        <f t="shared" si="2"/>
        <v>6</v>
      </c>
    </row>
    <row r="144" spans="1:15" ht="15.75" customHeight="1" x14ac:dyDescent="0.25">
      <c r="A144" s="121">
        <v>197007001</v>
      </c>
      <c r="B144" s="121" t="s">
        <v>263</v>
      </c>
      <c r="C144" s="301">
        <v>782603356.19000006</v>
      </c>
      <c r="D144" s="301">
        <v>0</v>
      </c>
      <c r="E144" s="301">
        <v>0</v>
      </c>
      <c r="F144" s="301">
        <v>782603356.19000006</v>
      </c>
      <c r="G144" s="377">
        <f t="shared" si="2"/>
        <v>9</v>
      </c>
    </row>
    <row r="145" spans="1:7" ht="15.75" customHeight="1" x14ac:dyDescent="0.25">
      <c r="A145" s="121">
        <v>197008</v>
      </c>
      <c r="B145" s="121" t="s">
        <v>264</v>
      </c>
      <c r="C145" s="301">
        <v>14800000</v>
      </c>
      <c r="D145" s="301">
        <v>0</v>
      </c>
      <c r="E145" s="301">
        <v>0</v>
      </c>
      <c r="F145" s="301">
        <v>14800000</v>
      </c>
      <c r="G145" s="377">
        <f t="shared" si="2"/>
        <v>6</v>
      </c>
    </row>
    <row r="146" spans="1:7" ht="15.75" customHeight="1" x14ac:dyDescent="0.25">
      <c r="A146" s="121">
        <v>197008001</v>
      </c>
      <c r="B146" s="121" t="s">
        <v>264</v>
      </c>
      <c r="C146" s="301">
        <v>14800000</v>
      </c>
      <c r="D146" s="301">
        <v>0</v>
      </c>
      <c r="E146" s="301">
        <v>0</v>
      </c>
      <c r="F146" s="301">
        <v>14800000</v>
      </c>
      <c r="G146" s="377">
        <f t="shared" si="2"/>
        <v>9</v>
      </c>
    </row>
    <row r="147" spans="1:7" ht="15.75" customHeight="1" x14ac:dyDescent="0.25">
      <c r="A147" s="121">
        <v>1975</v>
      </c>
      <c r="B147" s="121" t="s">
        <v>444</v>
      </c>
      <c r="C147" s="301">
        <v>-1043321519.54</v>
      </c>
      <c r="D147" s="301">
        <v>0</v>
      </c>
      <c r="E147" s="301">
        <v>7860597</v>
      </c>
      <c r="F147" s="301">
        <v>-1051182116.54</v>
      </c>
      <c r="G147" s="377">
        <f t="shared" si="2"/>
        <v>4</v>
      </c>
    </row>
    <row r="148" spans="1:7" ht="15.75" customHeight="1" x14ac:dyDescent="0.25">
      <c r="A148" s="121">
        <v>197505</v>
      </c>
      <c r="B148" s="121" t="s">
        <v>262</v>
      </c>
      <c r="C148" s="301">
        <v>-309908133.80000001</v>
      </c>
      <c r="D148" s="301">
        <v>0</v>
      </c>
      <c r="E148" s="301">
        <v>0</v>
      </c>
      <c r="F148" s="301">
        <v>-309908133.80000001</v>
      </c>
      <c r="G148" s="377">
        <f t="shared" si="2"/>
        <v>6</v>
      </c>
    </row>
    <row r="149" spans="1:7" ht="15.75" customHeight="1" x14ac:dyDescent="0.25">
      <c r="A149" s="121">
        <v>197505001</v>
      </c>
      <c r="B149" s="121" t="s">
        <v>262</v>
      </c>
      <c r="C149" s="301">
        <v>-309908133.80000001</v>
      </c>
      <c r="D149" s="301">
        <v>0</v>
      </c>
      <c r="E149" s="301">
        <v>0</v>
      </c>
      <c r="F149" s="301">
        <v>-309908133.80000001</v>
      </c>
      <c r="G149" s="377">
        <f t="shared" si="2"/>
        <v>9</v>
      </c>
    </row>
    <row r="150" spans="1:7" ht="15.75" customHeight="1" x14ac:dyDescent="0.25">
      <c r="A150" s="121">
        <v>197507</v>
      </c>
      <c r="B150" s="121" t="s">
        <v>263</v>
      </c>
      <c r="C150" s="301">
        <v>-718613385.74000001</v>
      </c>
      <c r="D150" s="301">
        <v>0</v>
      </c>
      <c r="E150" s="301">
        <v>6485597</v>
      </c>
      <c r="F150" s="301">
        <v>-725098982.74000001</v>
      </c>
      <c r="G150" s="377">
        <f t="shared" si="2"/>
        <v>6</v>
      </c>
    </row>
    <row r="151" spans="1:7" ht="15.75" customHeight="1" x14ac:dyDescent="0.25">
      <c r="A151" s="121">
        <v>197507001</v>
      </c>
      <c r="B151" s="121" t="s">
        <v>263</v>
      </c>
      <c r="C151" s="301">
        <v>-718613385.74000001</v>
      </c>
      <c r="D151" s="301">
        <v>0</v>
      </c>
      <c r="E151" s="301">
        <v>6485597</v>
      </c>
      <c r="F151" s="301">
        <v>-725098982.74000001</v>
      </c>
      <c r="G151" s="377">
        <f t="shared" si="2"/>
        <v>9</v>
      </c>
    </row>
    <row r="152" spans="1:7" ht="15.75" customHeight="1" x14ac:dyDescent="0.25">
      <c r="A152" s="121">
        <v>197508</v>
      </c>
      <c r="B152" s="121" t="s">
        <v>264</v>
      </c>
      <c r="C152" s="301">
        <v>-14800000</v>
      </c>
      <c r="D152" s="301">
        <v>0</v>
      </c>
      <c r="E152" s="301">
        <v>1375000</v>
      </c>
      <c r="F152" s="301">
        <v>-16175000</v>
      </c>
      <c r="G152" s="377">
        <f t="shared" si="2"/>
        <v>6</v>
      </c>
    </row>
    <row r="153" spans="1:7" ht="15.75" customHeight="1" x14ac:dyDescent="0.25">
      <c r="A153" s="121">
        <v>197508001</v>
      </c>
      <c r="B153" s="121" t="s">
        <v>264</v>
      </c>
      <c r="C153" s="301">
        <v>-14800000</v>
      </c>
      <c r="D153" s="301">
        <v>0</v>
      </c>
      <c r="E153" s="301">
        <v>1375000</v>
      </c>
      <c r="F153" s="301">
        <v>-16175000</v>
      </c>
      <c r="G153" s="377">
        <f t="shared" si="2"/>
        <v>9</v>
      </c>
    </row>
    <row r="154" spans="1:7" ht="15.75" customHeight="1" x14ac:dyDescent="0.25">
      <c r="A154" s="412">
        <v>2</v>
      </c>
      <c r="B154" s="121" t="s">
        <v>445</v>
      </c>
      <c r="C154" s="301">
        <v>1551087360.05</v>
      </c>
      <c r="D154" s="301">
        <v>854139289.38999999</v>
      </c>
      <c r="E154" s="301">
        <v>706557729.53999996</v>
      </c>
      <c r="F154" s="301">
        <v>1403505800.2</v>
      </c>
      <c r="G154" s="377">
        <f t="shared" si="2"/>
        <v>1</v>
      </c>
    </row>
    <row r="155" spans="1:7" ht="15.75" customHeight="1" x14ac:dyDescent="0.25">
      <c r="A155" s="121">
        <v>24</v>
      </c>
      <c r="B155" s="121" t="s">
        <v>265</v>
      </c>
      <c r="C155" s="301">
        <v>656986723.75999999</v>
      </c>
      <c r="D155" s="301">
        <v>372804990.38999999</v>
      </c>
      <c r="E155" s="301">
        <v>362196769.54000002</v>
      </c>
      <c r="F155" s="301">
        <v>646378502.90999997</v>
      </c>
      <c r="G155" s="377">
        <f t="shared" si="2"/>
        <v>2</v>
      </c>
    </row>
    <row r="156" spans="1:7" ht="15.75" customHeight="1" x14ac:dyDescent="0.25">
      <c r="A156" s="121">
        <v>2401</v>
      </c>
      <c r="B156" s="121" t="s">
        <v>446</v>
      </c>
      <c r="C156" s="301">
        <v>0</v>
      </c>
      <c r="D156" s="301">
        <v>151519696.22</v>
      </c>
      <c r="E156" s="301">
        <v>151707596.22</v>
      </c>
      <c r="F156" s="301">
        <v>187900</v>
      </c>
      <c r="G156" s="377">
        <f t="shared" si="2"/>
        <v>4</v>
      </c>
    </row>
    <row r="157" spans="1:7" ht="15.75" customHeight="1" x14ac:dyDescent="0.25">
      <c r="A157" s="121">
        <v>240101</v>
      </c>
      <c r="B157" s="121" t="s">
        <v>447</v>
      </c>
      <c r="C157" s="301">
        <v>0</v>
      </c>
      <c r="D157" s="301">
        <v>1922624.85</v>
      </c>
      <c r="E157" s="301">
        <v>2110524.85</v>
      </c>
      <c r="F157" s="301">
        <v>187900</v>
      </c>
      <c r="G157" s="377">
        <f t="shared" si="2"/>
        <v>6</v>
      </c>
    </row>
    <row r="158" spans="1:7" ht="15.75" customHeight="1" x14ac:dyDescent="0.25">
      <c r="A158" s="477">
        <v>240101001</v>
      </c>
      <c r="B158" s="121" t="s">
        <v>447</v>
      </c>
      <c r="C158" s="301">
        <v>0</v>
      </c>
      <c r="D158" s="301">
        <v>1922624.85</v>
      </c>
      <c r="E158" s="301">
        <v>2110524.85</v>
      </c>
      <c r="F158" s="301">
        <v>187900</v>
      </c>
      <c r="G158" s="377">
        <f t="shared" si="2"/>
        <v>9</v>
      </c>
    </row>
    <row r="159" spans="1:7" ht="15.75" customHeight="1" x14ac:dyDescent="0.25">
      <c r="A159" s="121">
        <v>240102</v>
      </c>
      <c r="B159" s="121" t="s">
        <v>448</v>
      </c>
      <c r="C159" s="301">
        <v>0</v>
      </c>
      <c r="D159" s="301">
        <v>149597071.37</v>
      </c>
      <c r="E159" s="301">
        <v>149597071.37</v>
      </c>
      <c r="F159" s="301">
        <v>0</v>
      </c>
      <c r="G159" s="377">
        <f t="shared" si="2"/>
        <v>6</v>
      </c>
    </row>
    <row r="160" spans="1:7" ht="15.75" customHeight="1" x14ac:dyDescent="0.25">
      <c r="A160" s="121">
        <v>240102001</v>
      </c>
      <c r="B160" s="121" t="s">
        <v>449</v>
      </c>
      <c r="C160" s="301">
        <v>0</v>
      </c>
      <c r="D160" s="301">
        <v>149597071.37</v>
      </c>
      <c r="E160" s="301">
        <v>149597071.37</v>
      </c>
      <c r="F160" s="301">
        <v>0</v>
      </c>
      <c r="G160" s="377">
        <f t="shared" si="2"/>
        <v>9</v>
      </c>
    </row>
    <row r="161" spans="1:7" ht="15.75" customHeight="1" x14ac:dyDescent="0.25">
      <c r="A161" s="121">
        <v>2407</v>
      </c>
      <c r="B161" s="121" t="s">
        <v>450</v>
      </c>
      <c r="C161" s="301">
        <v>5085853.68</v>
      </c>
      <c r="D161" s="301">
        <v>8829243.9800000004</v>
      </c>
      <c r="E161" s="301">
        <v>5794266.21</v>
      </c>
      <c r="F161" s="301">
        <v>2050875.91</v>
      </c>
      <c r="G161" s="377">
        <f t="shared" si="2"/>
        <v>4</v>
      </c>
    </row>
    <row r="162" spans="1:7" ht="15.75" customHeight="1" x14ac:dyDescent="0.25">
      <c r="A162" s="121">
        <v>240706</v>
      </c>
      <c r="B162" s="121" t="s">
        <v>451</v>
      </c>
      <c r="C162" s="301">
        <v>88311</v>
      </c>
      <c r="D162" s="301">
        <v>0</v>
      </c>
      <c r="E162" s="301">
        <v>0</v>
      </c>
      <c r="F162" s="301">
        <v>88311</v>
      </c>
      <c r="G162" s="377">
        <f t="shared" si="2"/>
        <v>6</v>
      </c>
    </row>
    <row r="163" spans="1:7" ht="15.75" customHeight="1" x14ac:dyDescent="0.25">
      <c r="A163" s="121">
        <v>240706002</v>
      </c>
      <c r="B163" s="121" t="s">
        <v>266</v>
      </c>
      <c r="C163" s="301">
        <v>88311</v>
      </c>
      <c r="D163" s="301">
        <v>0</v>
      </c>
      <c r="E163" s="301">
        <v>0</v>
      </c>
      <c r="F163" s="301">
        <v>88311</v>
      </c>
      <c r="G163" s="377">
        <f t="shared" si="2"/>
        <v>9</v>
      </c>
    </row>
    <row r="164" spans="1:7" ht="15.75" customHeight="1" x14ac:dyDescent="0.25">
      <c r="A164" s="121">
        <v>240720</v>
      </c>
      <c r="B164" s="121" t="s">
        <v>267</v>
      </c>
      <c r="C164" s="301">
        <v>4256152.68</v>
      </c>
      <c r="D164" s="301">
        <v>8126515.9800000004</v>
      </c>
      <c r="E164" s="301">
        <v>5794266.21</v>
      </c>
      <c r="F164" s="301">
        <v>1923902.91</v>
      </c>
      <c r="G164" s="377">
        <f t="shared" si="2"/>
        <v>6</v>
      </c>
    </row>
    <row r="165" spans="1:7" ht="15.75" customHeight="1" x14ac:dyDescent="0.25">
      <c r="A165" s="121">
        <v>240720001</v>
      </c>
      <c r="B165" s="121" t="s">
        <v>267</v>
      </c>
      <c r="C165" s="301">
        <v>4256152.68</v>
      </c>
      <c r="D165" s="301">
        <v>8126515.9800000004</v>
      </c>
      <c r="E165" s="301">
        <v>5794266.21</v>
      </c>
      <c r="F165" s="301">
        <v>1923902.91</v>
      </c>
      <c r="G165" s="377">
        <f t="shared" si="2"/>
        <v>9</v>
      </c>
    </row>
    <row r="166" spans="1:7" ht="15.75" customHeight="1" x14ac:dyDescent="0.25">
      <c r="A166" s="121">
        <v>240722</v>
      </c>
      <c r="B166" s="121" t="s">
        <v>452</v>
      </c>
      <c r="C166" s="301">
        <v>741390</v>
      </c>
      <c r="D166" s="301">
        <v>702728</v>
      </c>
      <c r="E166" s="301">
        <v>0</v>
      </c>
      <c r="F166" s="301">
        <v>38662</v>
      </c>
      <c r="G166" s="377">
        <f t="shared" si="2"/>
        <v>6</v>
      </c>
    </row>
    <row r="167" spans="1:7" ht="15.75" customHeight="1" x14ac:dyDescent="0.25">
      <c r="A167" s="121">
        <v>240722002</v>
      </c>
      <c r="B167" s="121" t="s">
        <v>268</v>
      </c>
      <c r="C167" s="301">
        <v>741390</v>
      </c>
      <c r="D167" s="301">
        <v>702728</v>
      </c>
      <c r="E167" s="301">
        <v>0</v>
      </c>
      <c r="F167" s="301">
        <v>38662</v>
      </c>
      <c r="G167" s="377">
        <f t="shared" si="2"/>
        <v>9</v>
      </c>
    </row>
    <row r="168" spans="1:7" ht="15.75" customHeight="1" x14ac:dyDescent="0.25">
      <c r="A168" s="121">
        <v>2424</v>
      </c>
      <c r="B168" s="121" t="s">
        <v>453</v>
      </c>
      <c r="C168" s="301">
        <v>74596686</v>
      </c>
      <c r="D168" s="301">
        <v>42017800</v>
      </c>
      <c r="E168" s="301">
        <v>41857396</v>
      </c>
      <c r="F168" s="301">
        <v>74436282</v>
      </c>
      <c r="G168" s="377">
        <f t="shared" si="2"/>
        <v>4</v>
      </c>
    </row>
    <row r="169" spans="1:7" ht="15.75" customHeight="1" x14ac:dyDescent="0.25">
      <c r="A169" s="121">
        <v>242401</v>
      </c>
      <c r="B169" s="121" t="s">
        <v>269</v>
      </c>
      <c r="C169" s="301">
        <v>18231530</v>
      </c>
      <c r="D169" s="301">
        <v>10746238</v>
      </c>
      <c r="E169" s="301">
        <v>11820303</v>
      </c>
      <c r="F169" s="301">
        <v>19305595</v>
      </c>
      <c r="G169" s="377">
        <f t="shared" si="2"/>
        <v>6</v>
      </c>
    </row>
    <row r="170" spans="1:7" ht="15.75" customHeight="1" x14ac:dyDescent="0.25">
      <c r="A170" s="121">
        <v>242401001</v>
      </c>
      <c r="B170" s="121" t="s">
        <v>269</v>
      </c>
      <c r="C170" s="301">
        <v>18231530</v>
      </c>
      <c r="D170" s="301">
        <v>10746238</v>
      </c>
      <c r="E170" s="301">
        <v>11820303</v>
      </c>
      <c r="F170" s="301">
        <v>19305595</v>
      </c>
      <c r="G170" s="377">
        <f t="shared" si="2"/>
        <v>9</v>
      </c>
    </row>
    <row r="171" spans="1:7" ht="15.75" customHeight="1" x14ac:dyDescent="0.25">
      <c r="A171" s="121">
        <v>242402</v>
      </c>
      <c r="B171" s="121" t="s">
        <v>270</v>
      </c>
      <c r="C171" s="301">
        <v>14076764</v>
      </c>
      <c r="D171" s="301">
        <v>9900038</v>
      </c>
      <c r="E171" s="301">
        <v>10819903</v>
      </c>
      <c r="F171" s="301">
        <v>14996629</v>
      </c>
      <c r="G171" s="377">
        <f t="shared" si="2"/>
        <v>6</v>
      </c>
    </row>
    <row r="172" spans="1:7" ht="15.75" customHeight="1" x14ac:dyDescent="0.25">
      <c r="A172" s="121">
        <v>242402001</v>
      </c>
      <c r="B172" s="121" t="s">
        <v>270</v>
      </c>
      <c r="C172" s="301">
        <v>14076764</v>
      </c>
      <c r="D172" s="301">
        <v>9900038</v>
      </c>
      <c r="E172" s="301">
        <v>10819903</v>
      </c>
      <c r="F172" s="301">
        <v>14996629</v>
      </c>
      <c r="G172" s="377">
        <f t="shared" si="2"/>
        <v>9</v>
      </c>
    </row>
    <row r="173" spans="1:7" ht="15.75" customHeight="1" x14ac:dyDescent="0.25">
      <c r="A173" s="121">
        <v>242404</v>
      </c>
      <c r="B173" s="121" t="s">
        <v>271</v>
      </c>
      <c r="C173" s="301">
        <v>946014</v>
      </c>
      <c r="D173" s="301">
        <v>1797853</v>
      </c>
      <c r="E173" s="301">
        <v>851839</v>
      </c>
      <c r="F173" s="301">
        <v>0</v>
      </c>
      <c r="G173" s="377">
        <f t="shared" si="2"/>
        <v>6</v>
      </c>
    </row>
    <row r="174" spans="1:7" ht="15.75" customHeight="1" x14ac:dyDescent="0.25">
      <c r="A174" s="121">
        <v>242404001</v>
      </c>
      <c r="B174" s="121" t="s">
        <v>271</v>
      </c>
      <c r="C174" s="301">
        <v>946014</v>
      </c>
      <c r="D174" s="301">
        <v>1797853</v>
      </c>
      <c r="E174" s="301">
        <v>851839</v>
      </c>
      <c r="F174" s="301">
        <v>0</v>
      </c>
      <c r="G174" s="377">
        <f t="shared" si="2"/>
        <v>9</v>
      </c>
    </row>
    <row r="175" spans="1:7" ht="15.75" customHeight="1" x14ac:dyDescent="0.25">
      <c r="A175" s="121">
        <v>242405</v>
      </c>
      <c r="B175" s="121" t="s">
        <v>272</v>
      </c>
      <c r="C175" s="301">
        <v>4055295</v>
      </c>
      <c r="D175" s="301">
        <v>10310590</v>
      </c>
      <c r="E175" s="301">
        <v>6255295</v>
      </c>
      <c r="F175" s="301">
        <v>0</v>
      </c>
      <c r="G175" s="377">
        <f t="shared" si="2"/>
        <v>6</v>
      </c>
    </row>
    <row r="176" spans="1:7" ht="15.75" customHeight="1" x14ac:dyDescent="0.25">
      <c r="A176" s="121">
        <v>242405001</v>
      </c>
      <c r="B176" s="121" t="s">
        <v>272</v>
      </c>
      <c r="C176" s="301">
        <v>4055295</v>
      </c>
      <c r="D176" s="301">
        <v>10310590</v>
      </c>
      <c r="E176" s="301">
        <v>6255295</v>
      </c>
      <c r="F176" s="301">
        <v>0</v>
      </c>
      <c r="G176" s="377">
        <f t="shared" si="2"/>
        <v>9</v>
      </c>
    </row>
    <row r="177" spans="1:7" ht="15.75" customHeight="1" x14ac:dyDescent="0.25">
      <c r="A177" s="121">
        <v>242407</v>
      </c>
      <c r="B177" s="121" t="s">
        <v>273</v>
      </c>
      <c r="C177" s="301">
        <v>7523886</v>
      </c>
      <c r="D177" s="301">
        <v>7523886</v>
      </c>
      <c r="E177" s="301">
        <v>7238750</v>
      </c>
      <c r="F177" s="301">
        <v>7238750</v>
      </c>
      <c r="G177" s="377">
        <f t="shared" si="2"/>
        <v>6</v>
      </c>
    </row>
    <row r="178" spans="1:7" ht="15.75" customHeight="1" x14ac:dyDescent="0.25">
      <c r="A178" s="121">
        <v>242407001</v>
      </c>
      <c r="B178" s="121" t="s">
        <v>273</v>
      </c>
      <c r="C178" s="301">
        <v>7523886</v>
      </c>
      <c r="D178" s="301">
        <v>7523886</v>
      </c>
      <c r="E178" s="301">
        <v>7238750</v>
      </c>
      <c r="F178" s="301">
        <v>7238750</v>
      </c>
      <c r="G178" s="377">
        <f t="shared" si="2"/>
        <v>9</v>
      </c>
    </row>
    <row r="179" spans="1:7" ht="15.75" customHeight="1" x14ac:dyDescent="0.25">
      <c r="A179" s="121">
        <v>242408</v>
      </c>
      <c r="B179" s="121" t="s">
        <v>274</v>
      </c>
      <c r="C179" s="301">
        <v>422770</v>
      </c>
      <c r="D179" s="301">
        <v>775190</v>
      </c>
      <c r="E179" s="301">
        <v>352420</v>
      </c>
      <c r="F179" s="301">
        <v>0</v>
      </c>
      <c r="G179" s="377">
        <f t="shared" si="2"/>
        <v>6</v>
      </c>
    </row>
    <row r="180" spans="1:7" ht="15.75" customHeight="1" x14ac:dyDescent="0.25">
      <c r="A180" s="121">
        <v>242408001</v>
      </c>
      <c r="B180" s="121" t="s">
        <v>274</v>
      </c>
      <c r="C180" s="301">
        <v>422770</v>
      </c>
      <c r="D180" s="301">
        <v>775190</v>
      </c>
      <c r="E180" s="301">
        <v>352420</v>
      </c>
      <c r="F180" s="301">
        <v>0</v>
      </c>
      <c r="G180" s="377">
        <f t="shared" si="2"/>
        <v>9</v>
      </c>
    </row>
    <row r="181" spans="1:7" ht="15.75" customHeight="1" x14ac:dyDescent="0.25">
      <c r="A181" s="121">
        <v>242411</v>
      </c>
      <c r="B181" s="121" t="s">
        <v>275</v>
      </c>
      <c r="C181" s="301">
        <v>964005</v>
      </c>
      <c r="D181" s="301">
        <v>964005</v>
      </c>
      <c r="E181" s="301">
        <v>701148</v>
      </c>
      <c r="F181" s="301">
        <v>701148</v>
      </c>
      <c r="G181" s="377">
        <f t="shared" si="2"/>
        <v>6</v>
      </c>
    </row>
    <row r="182" spans="1:7" ht="15.75" customHeight="1" x14ac:dyDescent="0.25">
      <c r="A182" s="121">
        <v>242411001</v>
      </c>
      <c r="B182" s="121" t="s">
        <v>275</v>
      </c>
      <c r="C182" s="301">
        <v>964005</v>
      </c>
      <c r="D182" s="301">
        <v>964005</v>
      </c>
      <c r="E182" s="301">
        <v>701148</v>
      </c>
      <c r="F182" s="301">
        <v>701148</v>
      </c>
      <c r="G182" s="377">
        <f t="shared" si="2"/>
        <v>9</v>
      </c>
    </row>
    <row r="183" spans="1:7" ht="15.75" customHeight="1" x14ac:dyDescent="0.25">
      <c r="A183" s="121">
        <v>242490</v>
      </c>
      <c r="B183" s="121" t="s">
        <v>276</v>
      </c>
      <c r="C183" s="301">
        <v>28376422</v>
      </c>
      <c r="D183" s="301">
        <v>0</v>
      </c>
      <c r="E183" s="301">
        <v>3817738</v>
      </c>
      <c r="F183" s="301">
        <v>32194160</v>
      </c>
      <c r="G183" s="377">
        <f t="shared" si="2"/>
        <v>6</v>
      </c>
    </row>
    <row r="184" spans="1:7" ht="15.75" customHeight="1" x14ac:dyDescent="0.25">
      <c r="A184" s="121">
        <v>242490001</v>
      </c>
      <c r="B184" s="121" t="s">
        <v>276</v>
      </c>
      <c r="C184" s="301">
        <v>28376422</v>
      </c>
      <c r="D184" s="301">
        <v>0</v>
      </c>
      <c r="E184" s="301">
        <v>3817738</v>
      </c>
      <c r="F184" s="301">
        <v>32194160</v>
      </c>
      <c r="G184" s="377">
        <f t="shared" si="2"/>
        <v>9</v>
      </c>
    </row>
    <row r="185" spans="1:7" ht="15.75" customHeight="1" x14ac:dyDescent="0.25">
      <c r="A185" s="121">
        <v>2436</v>
      </c>
      <c r="B185" s="121" t="s">
        <v>454</v>
      </c>
      <c r="C185" s="301">
        <v>34632835</v>
      </c>
      <c r="D185" s="301">
        <v>41920632</v>
      </c>
      <c r="E185" s="301">
        <v>36335931</v>
      </c>
      <c r="F185" s="301">
        <v>29048134</v>
      </c>
      <c r="G185" s="377">
        <f t="shared" si="2"/>
        <v>4</v>
      </c>
    </row>
    <row r="186" spans="1:7" ht="15.75" customHeight="1" x14ac:dyDescent="0.25">
      <c r="A186" s="121">
        <v>243603</v>
      </c>
      <c r="B186" s="121" t="s">
        <v>278</v>
      </c>
      <c r="C186" s="301">
        <v>474261</v>
      </c>
      <c r="D186" s="301">
        <v>472000</v>
      </c>
      <c r="E186" s="301">
        <v>471545</v>
      </c>
      <c r="F186" s="301">
        <v>473806</v>
      </c>
      <c r="G186" s="377">
        <f t="shared" si="2"/>
        <v>6</v>
      </c>
    </row>
    <row r="187" spans="1:7" ht="15.75" customHeight="1" x14ac:dyDescent="0.25">
      <c r="A187" s="121">
        <v>243603001</v>
      </c>
      <c r="B187" s="121" t="s">
        <v>455</v>
      </c>
      <c r="C187" s="301">
        <v>3074105</v>
      </c>
      <c r="D187" s="301">
        <v>0</v>
      </c>
      <c r="E187" s="301">
        <v>471545</v>
      </c>
      <c r="F187" s="301">
        <v>3545650</v>
      </c>
      <c r="G187" s="377">
        <f t="shared" si="2"/>
        <v>9</v>
      </c>
    </row>
    <row r="188" spans="1:7" ht="15.75" customHeight="1" x14ac:dyDescent="0.25">
      <c r="A188" s="121">
        <v>243603002</v>
      </c>
      <c r="B188" s="121" t="s">
        <v>456</v>
      </c>
      <c r="C188" s="301">
        <v>-2599844</v>
      </c>
      <c r="D188" s="301">
        <v>472000</v>
      </c>
      <c r="E188" s="301">
        <v>0</v>
      </c>
      <c r="F188" s="301">
        <v>-3071844</v>
      </c>
      <c r="G188" s="377">
        <f t="shared" si="2"/>
        <v>9</v>
      </c>
    </row>
    <row r="189" spans="1:7" ht="15.75" customHeight="1" x14ac:dyDescent="0.25">
      <c r="A189" s="121">
        <v>243605</v>
      </c>
      <c r="B189" s="121" t="s">
        <v>279</v>
      </c>
      <c r="C189" s="301">
        <v>726182</v>
      </c>
      <c r="D189" s="301">
        <v>1574686</v>
      </c>
      <c r="E189" s="301">
        <v>2382718</v>
      </c>
      <c r="F189" s="301">
        <v>1534214</v>
      </c>
      <c r="G189" s="377">
        <f t="shared" si="2"/>
        <v>6</v>
      </c>
    </row>
    <row r="190" spans="1:7" ht="15.75" customHeight="1" x14ac:dyDescent="0.25">
      <c r="A190" s="121">
        <v>243605001</v>
      </c>
      <c r="B190" s="121" t="s">
        <v>455</v>
      </c>
      <c r="C190" s="301">
        <v>1797257</v>
      </c>
      <c r="D190" s="301">
        <v>1485686</v>
      </c>
      <c r="E190" s="301">
        <v>897032</v>
      </c>
      <c r="F190" s="301">
        <v>1208603</v>
      </c>
      <c r="G190" s="377">
        <f t="shared" si="2"/>
        <v>9</v>
      </c>
    </row>
    <row r="191" spans="1:7" ht="15.75" customHeight="1" x14ac:dyDescent="0.25">
      <c r="A191" s="121">
        <v>243605002</v>
      </c>
      <c r="B191" s="121" t="s">
        <v>456</v>
      </c>
      <c r="C191" s="301">
        <v>-1071075</v>
      </c>
      <c r="D191" s="301">
        <v>89000</v>
      </c>
      <c r="E191" s="301">
        <v>1485686</v>
      </c>
      <c r="F191" s="301">
        <v>325611</v>
      </c>
      <c r="G191" s="377">
        <f t="shared" si="2"/>
        <v>9</v>
      </c>
    </row>
    <row r="192" spans="1:7" ht="15.75" customHeight="1" x14ac:dyDescent="0.25">
      <c r="A192" s="121">
        <v>243608</v>
      </c>
      <c r="B192" s="121" t="s">
        <v>280</v>
      </c>
      <c r="C192" s="301">
        <v>3471336</v>
      </c>
      <c r="D192" s="301">
        <v>77000</v>
      </c>
      <c r="E192" s="301">
        <v>139897</v>
      </c>
      <c r="F192" s="301">
        <v>3534233</v>
      </c>
      <c r="G192" s="377">
        <f t="shared" si="2"/>
        <v>6</v>
      </c>
    </row>
    <row r="193" spans="1:7" ht="15.75" customHeight="1" x14ac:dyDescent="0.25">
      <c r="A193" s="121">
        <v>243608001</v>
      </c>
      <c r="B193" s="121" t="s">
        <v>455</v>
      </c>
      <c r="C193" s="301">
        <v>8495010</v>
      </c>
      <c r="D193" s="301">
        <v>0</v>
      </c>
      <c r="E193" s="301">
        <v>139897</v>
      </c>
      <c r="F193" s="301">
        <v>8634907</v>
      </c>
      <c r="G193" s="377">
        <f t="shared" si="2"/>
        <v>9</v>
      </c>
    </row>
    <row r="194" spans="1:7" ht="15.75" customHeight="1" x14ac:dyDescent="0.25">
      <c r="A194" s="121">
        <v>243608002</v>
      </c>
      <c r="B194" s="121" t="s">
        <v>456</v>
      </c>
      <c r="C194" s="301">
        <v>-5023674</v>
      </c>
      <c r="D194" s="301">
        <v>77000</v>
      </c>
      <c r="E194" s="301">
        <v>0</v>
      </c>
      <c r="F194" s="301">
        <v>-5100674</v>
      </c>
      <c r="G194" s="377">
        <f t="shared" si="2"/>
        <v>9</v>
      </c>
    </row>
    <row r="195" spans="1:7" ht="15.75" customHeight="1" x14ac:dyDescent="0.25">
      <c r="A195" s="121">
        <v>243615</v>
      </c>
      <c r="B195" s="121" t="s">
        <v>281</v>
      </c>
      <c r="C195" s="301">
        <v>20611735</v>
      </c>
      <c r="D195" s="301">
        <v>35556000</v>
      </c>
      <c r="E195" s="301">
        <v>29954000</v>
      </c>
      <c r="F195" s="301">
        <v>15009735</v>
      </c>
      <c r="G195" s="377">
        <f t="shared" si="2"/>
        <v>6</v>
      </c>
    </row>
    <row r="196" spans="1:7" ht="15.75" customHeight="1" x14ac:dyDescent="0.25">
      <c r="A196" s="121">
        <v>243615001</v>
      </c>
      <c r="B196" s="121" t="s">
        <v>455</v>
      </c>
      <c r="C196" s="301">
        <v>30293000</v>
      </c>
      <c r="D196" s="301">
        <v>14977000</v>
      </c>
      <c r="E196" s="301">
        <v>14977000</v>
      </c>
      <c r="F196" s="301">
        <v>30293000</v>
      </c>
      <c r="G196" s="377">
        <f t="shared" si="2"/>
        <v>9</v>
      </c>
    </row>
    <row r="197" spans="1:7" ht="15.75" customHeight="1" x14ac:dyDescent="0.25">
      <c r="A197" s="121">
        <v>243615002</v>
      </c>
      <c r="B197" s="121" t="s">
        <v>456</v>
      </c>
      <c r="C197" s="301">
        <v>-9681265</v>
      </c>
      <c r="D197" s="301">
        <v>20579000</v>
      </c>
      <c r="E197" s="301">
        <v>14977000</v>
      </c>
      <c r="F197" s="301">
        <v>-15283265</v>
      </c>
      <c r="G197" s="377">
        <f t="shared" si="2"/>
        <v>9</v>
      </c>
    </row>
    <row r="198" spans="1:7" ht="15.75" customHeight="1" x14ac:dyDescent="0.25">
      <c r="A198" s="121">
        <v>243625</v>
      </c>
      <c r="B198" s="121" t="s">
        <v>457</v>
      </c>
      <c r="C198" s="301">
        <v>2497088</v>
      </c>
      <c r="D198" s="301">
        <v>651946</v>
      </c>
      <c r="E198" s="301">
        <v>1161892</v>
      </c>
      <c r="F198" s="301">
        <v>3007034</v>
      </c>
      <c r="G198" s="377">
        <f t="shared" si="2"/>
        <v>6</v>
      </c>
    </row>
    <row r="199" spans="1:7" ht="15.75" customHeight="1" x14ac:dyDescent="0.25">
      <c r="A199" s="121">
        <v>243625001</v>
      </c>
      <c r="B199" s="121" t="s">
        <v>458</v>
      </c>
      <c r="C199" s="301">
        <v>6808138</v>
      </c>
      <c r="D199" s="301">
        <v>580946</v>
      </c>
      <c r="E199" s="301">
        <v>580946</v>
      </c>
      <c r="F199" s="301">
        <v>6808138</v>
      </c>
      <c r="G199" s="377">
        <f t="shared" si="2"/>
        <v>9</v>
      </c>
    </row>
    <row r="200" spans="1:7" ht="15.75" customHeight="1" x14ac:dyDescent="0.25">
      <c r="A200" s="121">
        <v>243625002</v>
      </c>
      <c r="B200" s="121" t="s">
        <v>459</v>
      </c>
      <c r="C200" s="301">
        <v>-4335357</v>
      </c>
      <c r="D200" s="301">
        <v>71000</v>
      </c>
      <c r="E200" s="301">
        <v>580946</v>
      </c>
      <c r="F200" s="301">
        <v>-3825411</v>
      </c>
      <c r="G200" s="377">
        <f t="shared" si="2"/>
        <v>9</v>
      </c>
    </row>
    <row r="201" spans="1:7" ht="15.75" customHeight="1" x14ac:dyDescent="0.25">
      <c r="A201" s="121">
        <v>243625003</v>
      </c>
      <c r="B201" s="121" t="s">
        <v>1153</v>
      </c>
      <c r="C201" s="301">
        <v>24307</v>
      </c>
      <c r="D201" s="301">
        <v>0</v>
      </c>
      <c r="E201" s="301">
        <v>0</v>
      </c>
      <c r="F201" s="301">
        <v>24307</v>
      </c>
      <c r="G201" s="377">
        <f t="shared" si="2"/>
        <v>9</v>
      </c>
    </row>
    <row r="202" spans="1:7" ht="15.75" customHeight="1" x14ac:dyDescent="0.25">
      <c r="A202" s="121">
        <v>243626</v>
      </c>
      <c r="B202" s="121" t="s">
        <v>282</v>
      </c>
      <c r="C202" s="301">
        <v>847</v>
      </c>
      <c r="D202" s="301">
        <v>0</v>
      </c>
      <c r="E202" s="301">
        <v>0</v>
      </c>
      <c r="F202" s="301">
        <v>847</v>
      </c>
      <c r="G202" s="377">
        <f t="shared" si="2"/>
        <v>6</v>
      </c>
    </row>
    <row r="203" spans="1:7" ht="15.75" customHeight="1" x14ac:dyDescent="0.25">
      <c r="A203" s="121">
        <v>243626002</v>
      </c>
      <c r="B203" s="121" t="s">
        <v>456</v>
      </c>
      <c r="C203" s="301">
        <v>847</v>
      </c>
      <c r="D203" s="301">
        <v>0</v>
      </c>
      <c r="E203" s="301">
        <v>0</v>
      </c>
      <c r="F203" s="301">
        <v>847</v>
      </c>
      <c r="G203" s="377">
        <f t="shared" ref="G203:G266" si="3">LEN(A203)</f>
        <v>9</v>
      </c>
    </row>
    <row r="204" spans="1:7" ht="15.75" customHeight="1" x14ac:dyDescent="0.25">
      <c r="A204" s="121">
        <v>243627</v>
      </c>
      <c r="B204" s="121" t="s">
        <v>283</v>
      </c>
      <c r="C204" s="301">
        <v>6851386</v>
      </c>
      <c r="D204" s="301">
        <v>3589000</v>
      </c>
      <c r="E204" s="301">
        <v>2225879</v>
      </c>
      <c r="F204" s="301">
        <v>5488265</v>
      </c>
      <c r="G204" s="377">
        <f t="shared" si="3"/>
        <v>6</v>
      </c>
    </row>
    <row r="205" spans="1:7" ht="15.75" customHeight="1" x14ac:dyDescent="0.25">
      <c r="A205" s="121">
        <v>243627001</v>
      </c>
      <c r="B205" s="121" t="s">
        <v>455</v>
      </c>
      <c r="C205" s="301">
        <v>57119748</v>
      </c>
      <c r="D205" s="301">
        <v>0</v>
      </c>
      <c r="E205" s="301">
        <v>2225879</v>
      </c>
      <c r="F205" s="301">
        <v>59345627</v>
      </c>
      <c r="G205" s="377">
        <f t="shared" si="3"/>
        <v>9</v>
      </c>
    </row>
    <row r="206" spans="1:7" ht="15.75" customHeight="1" x14ac:dyDescent="0.25">
      <c r="A206" s="121">
        <v>243627002</v>
      </c>
      <c r="B206" s="121" t="s">
        <v>456</v>
      </c>
      <c r="C206" s="301">
        <v>-50268362</v>
      </c>
      <c r="D206" s="301">
        <v>3589000</v>
      </c>
      <c r="E206" s="301">
        <v>0</v>
      </c>
      <c r="F206" s="301">
        <v>-53857362</v>
      </c>
      <c r="G206" s="377">
        <f t="shared" si="3"/>
        <v>9</v>
      </c>
    </row>
    <row r="207" spans="1:7" ht="15.75" customHeight="1" x14ac:dyDescent="0.25">
      <c r="A207" s="121">
        <v>2440</v>
      </c>
      <c r="B207" s="121" t="s">
        <v>460</v>
      </c>
      <c r="C207" s="301">
        <v>1685590.5</v>
      </c>
      <c r="D207" s="301">
        <v>0</v>
      </c>
      <c r="E207" s="301">
        <v>0</v>
      </c>
      <c r="F207" s="301">
        <v>1685590.5</v>
      </c>
      <c r="G207" s="377">
        <f t="shared" si="3"/>
        <v>4</v>
      </c>
    </row>
    <row r="208" spans="1:7" ht="15.75" customHeight="1" x14ac:dyDescent="0.25">
      <c r="A208" s="121">
        <v>244004</v>
      </c>
      <c r="B208" s="121" t="s">
        <v>286</v>
      </c>
      <c r="C208" s="301">
        <v>1685590.5</v>
      </c>
      <c r="D208" s="301">
        <v>0</v>
      </c>
      <c r="E208" s="301">
        <v>0</v>
      </c>
      <c r="F208" s="301">
        <v>1685590.5</v>
      </c>
      <c r="G208" s="377">
        <f t="shared" si="3"/>
        <v>6</v>
      </c>
    </row>
    <row r="209" spans="1:7" ht="15.75" customHeight="1" x14ac:dyDescent="0.25">
      <c r="A209" s="121">
        <v>244004001</v>
      </c>
      <c r="B209" s="121" t="s">
        <v>286</v>
      </c>
      <c r="C209" s="301">
        <v>1685590.5</v>
      </c>
      <c r="D209" s="301">
        <v>0</v>
      </c>
      <c r="E209" s="301">
        <v>0</v>
      </c>
      <c r="F209" s="301">
        <v>1685590.5</v>
      </c>
      <c r="G209" s="377">
        <f t="shared" si="3"/>
        <v>9</v>
      </c>
    </row>
    <row r="210" spans="1:7" ht="15.75" customHeight="1" x14ac:dyDescent="0.25">
      <c r="A210" s="121">
        <v>2445</v>
      </c>
      <c r="B210" s="121" t="s">
        <v>461</v>
      </c>
      <c r="C210" s="301">
        <v>540187067.05999994</v>
      </c>
      <c r="D210" s="301">
        <v>3006690.15</v>
      </c>
      <c r="E210" s="301">
        <v>353287.07</v>
      </c>
      <c r="F210" s="301">
        <v>537533663.98000002</v>
      </c>
      <c r="G210" s="377">
        <f t="shared" si="3"/>
        <v>4</v>
      </c>
    </row>
    <row r="211" spans="1:7" ht="15.75" customHeight="1" x14ac:dyDescent="0.25">
      <c r="A211" s="121">
        <v>244501</v>
      </c>
      <c r="B211" s="121" t="s">
        <v>51</v>
      </c>
      <c r="C211" s="301">
        <v>544554846.79999995</v>
      </c>
      <c r="D211" s="301">
        <v>0</v>
      </c>
      <c r="E211" s="301">
        <v>353287.07</v>
      </c>
      <c r="F211" s="301">
        <v>544908133.87</v>
      </c>
      <c r="G211" s="377">
        <f t="shared" si="3"/>
        <v>6</v>
      </c>
    </row>
    <row r="212" spans="1:7" ht="15.75" customHeight="1" x14ac:dyDescent="0.25">
      <c r="A212" s="121">
        <v>244501001</v>
      </c>
      <c r="B212" s="121" t="s">
        <v>51</v>
      </c>
      <c r="C212" s="301">
        <v>544554846.79999995</v>
      </c>
      <c r="D212" s="301">
        <v>0</v>
      </c>
      <c r="E212" s="301">
        <v>353287.07</v>
      </c>
      <c r="F212" s="301">
        <v>544908133.87</v>
      </c>
      <c r="G212" s="377">
        <f t="shared" si="3"/>
        <v>9</v>
      </c>
    </row>
    <row r="213" spans="1:7" ht="15.75" customHeight="1" x14ac:dyDescent="0.25">
      <c r="A213" s="121">
        <v>244505</v>
      </c>
      <c r="B213" s="121" t="s">
        <v>288</v>
      </c>
      <c r="C213" s="301">
        <v>0</v>
      </c>
      <c r="D213" s="301">
        <v>3006690.15</v>
      </c>
      <c r="E213" s="301">
        <v>0</v>
      </c>
      <c r="F213" s="301">
        <v>-3006690.15</v>
      </c>
      <c r="G213" s="377">
        <f t="shared" si="3"/>
        <v>6</v>
      </c>
    </row>
    <row r="214" spans="1:7" ht="15.75" customHeight="1" x14ac:dyDescent="0.25">
      <c r="A214" s="478">
        <v>244505001</v>
      </c>
      <c r="B214" s="121" t="s">
        <v>288</v>
      </c>
      <c r="C214" s="301">
        <v>0</v>
      </c>
      <c r="D214" s="301">
        <v>3006690.15</v>
      </c>
      <c r="E214" s="301">
        <v>0</v>
      </c>
      <c r="F214" s="301">
        <v>-3006690.15</v>
      </c>
      <c r="G214" s="377">
        <f t="shared" si="3"/>
        <v>9</v>
      </c>
    </row>
    <row r="215" spans="1:7" ht="15.75" customHeight="1" x14ac:dyDescent="0.25">
      <c r="A215" s="121">
        <v>244580</v>
      </c>
      <c r="B215" s="121" t="s">
        <v>289</v>
      </c>
      <c r="C215" s="301">
        <v>-4367779.74</v>
      </c>
      <c r="D215" s="301">
        <v>0</v>
      </c>
      <c r="E215" s="301">
        <v>0</v>
      </c>
      <c r="F215" s="301">
        <v>-4367779.74</v>
      </c>
      <c r="G215" s="377">
        <f t="shared" si="3"/>
        <v>6</v>
      </c>
    </row>
    <row r="216" spans="1:7" ht="15.75" customHeight="1" x14ac:dyDescent="0.25">
      <c r="A216" s="121">
        <v>244580001</v>
      </c>
      <c r="B216" s="121" t="s">
        <v>289</v>
      </c>
      <c r="C216" s="301">
        <v>-4367779.74</v>
      </c>
      <c r="D216" s="301">
        <v>0</v>
      </c>
      <c r="E216" s="301">
        <v>0</v>
      </c>
      <c r="F216" s="301">
        <v>-4367779.74</v>
      </c>
      <c r="G216" s="377">
        <f t="shared" si="3"/>
        <v>9</v>
      </c>
    </row>
    <row r="217" spans="1:7" ht="15.75" customHeight="1" x14ac:dyDescent="0.25">
      <c r="A217" s="121">
        <v>2490</v>
      </c>
      <c r="B217" s="121" t="s">
        <v>462</v>
      </c>
      <c r="C217" s="301">
        <v>798691.52</v>
      </c>
      <c r="D217" s="301">
        <v>125510928.04000001</v>
      </c>
      <c r="E217" s="301">
        <v>126148293.04000001</v>
      </c>
      <c r="F217" s="301">
        <v>1436056.52</v>
      </c>
      <c r="G217" s="377">
        <f t="shared" si="3"/>
        <v>4</v>
      </c>
    </row>
    <row r="218" spans="1:7" ht="15.75" customHeight="1" x14ac:dyDescent="0.25">
      <c r="A218" s="121">
        <v>249040</v>
      </c>
      <c r="B218" s="121" t="s">
        <v>292</v>
      </c>
      <c r="C218" s="301">
        <v>213498</v>
      </c>
      <c r="D218" s="301">
        <v>0</v>
      </c>
      <c r="E218" s="301">
        <v>0</v>
      </c>
      <c r="F218" s="301">
        <v>213498</v>
      </c>
      <c r="G218" s="377">
        <f t="shared" si="3"/>
        <v>6</v>
      </c>
    </row>
    <row r="219" spans="1:7" ht="15.75" customHeight="1" x14ac:dyDescent="0.25">
      <c r="A219" s="121">
        <v>249040001</v>
      </c>
      <c r="B219" s="121" t="s">
        <v>292</v>
      </c>
      <c r="C219" s="301">
        <v>213498</v>
      </c>
      <c r="D219" s="301">
        <v>0</v>
      </c>
      <c r="E219" s="301">
        <v>0</v>
      </c>
      <c r="F219" s="301">
        <v>213498</v>
      </c>
      <c r="G219" s="377">
        <f t="shared" si="3"/>
        <v>9</v>
      </c>
    </row>
    <row r="220" spans="1:7" ht="15.75" customHeight="1" x14ac:dyDescent="0.25">
      <c r="A220" s="121">
        <v>249050</v>
      </c>
      <c r="B220" s="121" t="s">
        <v>463</v>
      </c>
      <c r="C220" s="301">
        <v>79400</v>
      </c>
      <c r="D220" s="301">
        <v>13007500</v>
      </c>
      <c r="E220" s="301">
        <v>13007500</v>
      </c>
      <c r="F220" s="301">
        <v>79400</v>
      </c>
      <c r="G220" s="377">
        <f t="shared" si="3"/>
        <v>6</v>
      </c>
    </row>
    <row r="221" spans="1:7" ht="15.75" customHeight="1" x14ac:dyDescent="0.25">
      <c r="A221" s="121" t="s">
        <v>1036</v>
      </c>
      <c r="B221" s="121" t="s">
        <v>464</v>
      </c>
      <c r="C221" s="301">
        <v>47600</v>
      </c>
      <c r="D221" s="301">
        <v>7804200</v>
      </c>
      <c r="E221" s="301">
        <v>7804200</v>
      </c>
      <c r="F221" s="301">
        <v>47600</v>
      </c>
      <c r="G221" s="377">
        <f t="shared" si="3"/>
        <v>9</v>
      </c>
    </row>
    <row r="222" spans="1:7" ht="15.75" customHeight="1" x14ac:dyDescent="0.25">
      <c r="A222" s="121">
        <v>249050002</v>
      </c>
      <c r="B222" s="121" t="s">
        <v>465</v>
      </c>
      <c r="C222" s="301">
        <v>31800</v>
      </c>
      <c r="D222" s="301">
        <v>5203300</v>
      </c>
      <c r="E222" s="301">
        <v>5203300</v>
      </c>
      <c r="F222" s="301">
        <v>31800</v>
      </c>
      <c r="G222" s="377">
        <f t="shared" si="3"/>
        <v>9</v>
      </c>
    </row>
    <row r="223" spans="1:7" ht="15.75" customHeight="1" x14ac:dyDescent="0.25">
      <c r="A223" s="121">
        <v>249051</v>
      </c>
      <c r="B223" s="121" t="s">
        <v>295</v>
      </c>
      <c r="C223" s="301">
        <v>0</v>
      </c>
      <c r="D223" s="301">
        <v>4914280</v>
      </c>
      <c r="E223" s="301">
        <v>4914280</v>
      </c>
      <c r="F223" s="301">
        <v>0</v>
      </c>
      <c r="G223" s="377">
        <f t="shared" si="3"/>
        <v>6</v>
      </c>
    </row>
    <row r="224" spans="1:7" ht="15.75" customHeight="1" x14ac:dyDescent="0.25">
      <c r="A224" s="121">
        <v>249051001</v>
      </c>
      <c r="B224" s="121" t="s">
        <v>295</v>
      </c>
      <c r="C224" s="301">
        <v>0</v>
      </c>
      <c r="D224" s="301">
        <v>4914280</v>
      </c>
      <c r="E224" s="301">
        <v>4914280</v>
      </c>
      <c r="F224" s="301">
        <v>0</v>
      </c>
      <c r="G224" s="377">
        <f t="shared" si="3"/>
        <v>9</v>
      </c>
    </row>
    <row r="225" spans="1:7" ht="15.75" customHeight="1" x14ac:dyDescent="0.25">
      <c r="A225" s="121">
        <v>249054</v>
      </c>
      <c r="B225" s="121" t="s">
        <v>278</v>
      </c>
      <c r="C225" s="301">
        <v>0</v>
      </c>
      <c r="D225" s="301">
        <v>51210430</v>
      </c>
      <c r="E225" s="301">
        <v>51210430</v>
      </c>
      <c r="F225" s="301">
        <v>0</v>
      </c>
      <c r="G225" s="377">
        <f t="shared" si="3"/>
        <v>6</v>
      </c>
    </row>
    <row r="226" spans="1:7" ht="15.75" customHeight="1" x14ac:dyDescent="0.25">
      <c r="A226" s="121">
        <v>249054001</v>
      </c>
      <c r="B226" s="121" t="s">
        <v>278</v>
      </c>
      <c r="C226" s="301">
        <v>0</v>
      </c>
      <c r="D226" s="301">
        <v>51210430</v>
      </c>
      <c r="E226" s="301">
        <v>51210430</v>
      </c>
      <c r="F226" s="301">
        <v>0</v>
      </c>
      <c r="G226" s="377">
        <f t="shared" si="3"/>
        <v>9</v>
      </c>
    </row>
    <row r="227" spans="1:7" ht="15.75" customHeight="1" x14ac:dyDescent="0.25">
      <c r="A227" s="121">
        <v>249055</v>
      </c>
      <c r="B227" s="121" t="s">
        <v>279</v>
      </c>
      <c r="C227" s="301">
        <v>505793.52</v>
      </c>
      <c r="D227" s="301">
        <v>56378718.039999999</v>
      </c>
      <c r="E227" s="301">
        <v>57016083.039999999</v>
      </c>
      <c r="F227" s="301">
        <v>1143158.52</v>
      </c>
      <c r="G227" s="377">
        <f t="shared" si="3"/>
        <v>6</v>
      </c>
    </row>
    <row r="228" spans="1:7" ht="15.75" customHeight="1" x14ac:dyDescent="0.25">
      <c r="A228" s="121">
        <v>249055001</v>
      </c>
      <c r="B228" s="121" t="s">
        <v>279</v>
      </c>
      <c r="C228" s="301">
        <v>505793.52</v>
      </c>
      <c r="D228" s="301">
        <v>56378718.039999999</v>
      </c>
      <c r="E228" s="301">
        <v>57016083.039999999</v>
      </c>
      <c r="F228" s="301">
        <v>1143158.52</v>
      </c>
      <c r="G228" s="377">
        <f t="shared" si="3"/>
        <v>9</v>
      </c>
    </row>
    <row r="229" spans="1:7" ht="15.75" customHeight="1" x14ac:dyDescent="0.25">
      <c r="A229" s="121">
        <v>25</v>
      </c>
      <c r="B229" s="121" t="s">
        <v>296</v>
      </c>
      <c r="C229" s="301">
        <v>894100636.28999996</v>
      </c>
      <c r="D229" s="301">
        <v>481334299</v>
      </c>
      <c r="E229" s="301">
        <v>344360960</v>
      </c>
      <c r="F229" s="301">
        <v>757127297.28999996</v>
      </c>
      <c r="G229" s="377">
        <f t="shared" si="3"/>
        <v>2</v>
      </c>
    </row>
    <row r="230" spans="1:7" ht="15.75" customHeight="1" x14ac:dyDescent="0.25">
      <c r="A230" s="121">
        <v>2511</v>
      </c>
      <c r="B230" s="121" t="s">
        <v>466</v>
      </c>
      <c r="C230" s="301">
        <v>894100636.28999996</v>
      </c>
      <c r="D230" s="301">
        <v>481334299</v>
      </c>
      <c r="E230" s="301">
        <v>344360960</v>
      </c>
      <c r="F230" s="301">
        <v>757127297.28999996</v>
      </c>
      <c r="G230" s="377">
        <f t="shared" si="3"/>
        <v>4</v>
      </c>
    </row>
    <row r="231" spans="1:7" ht="15.75" customHeight="1" x14ac:dyDescent="0.25">
      <c r="A231" s="121">
        <v>251101</v>
      </c>
      <c r="B231" s="121" t="s">
        <v>298</v>
      </c>
      <c r="C231" s="301">
        <v>0</v>
      </c>
      <c r="D231" s="301">
        <v>189218337</v>
      </c>
      <c r="E231" s="301">
        <v>189218337</v>
      </c>
      <c r="F231" s="301">
        <v>0</v>
      </c>
      <c r="G231" s="377">
        <f t="shared" si="3"/>
        <v>6</v>
      </c>
    </row>
    <row r="232" spans="1:7" ht="15.75" customHeight="1" x14ac:dyDescent="0.25">
      <c r="A232" s="121">
        <v>251101001</v>
      </c>
      <c r="B232" s="121" t="s">
        <v>298</v>
      </c>
      <c r="C232" s="301">
        <v>0</v>
      </c>
      <c r="D232" s="301">
        <v>189218337</v>
      </c>
      <c r="E232" s="301">
        <v>189218337</v>
      </c>
      <c r="F232" s="301">
        <v>0</v>
      </c>
      <c r="G232" s="377">
        <f t="shared" si="3"/>
        <v>9</v>
      </c>
    </row>
    <row r="233" spans="1:7" ht="15.75" customHeight="1" x14ac:dyDescent="0.25">
      <c r="A233" s="121">
        <v>251102</v>
      </c>
      <c r="B233" s="121" t="s">
        <v>299</v>
      </c>
      <c r="C233" s="301">
        <v>0</v>
      </c>
      <c r="D233" s="301">
        <v>26855678</v>
      </c>
      <c r="E233" s="301">
        <v>26855678</v>
      </c>
      <c r="F233" s="301">
        <v>0</v>
      </c>
      <c r="G233" s="377">
        <f t="shared" si="3"/>
        <v>6</v>
      </c>
    </row>
    <row r="234" spans="1:7" ht="15.75" customHeight="1" x14ac:dyDescent="0.25">
      <c r="A234" s="121">
        <v>251102001</v>
      </c>
      <c r="B234" s="121" t="s">
        <v>299</v>
      </c>
      <c r="C234" s="301">
        <v>0</v>
      </c>
      <c r="D234" s="301">
        <v>26855678</v>
      </c>
      <c r="E234" s="301">
        <v>26855678</v>
      </c>
      <c r="F234" s="301">
        <v>0</v>
      </c>
      <c r="G234" s="377">
        <f t="shared" si="3"/>
        <v>9</v>
      </c>
    </row>
    <row r="235" spans="1:7" ht="15.75" customHeight="1" x14ac:dyDescent="0.25">
      <c r="A235" s="121">
        <v>251104</v>
      </c>
      <c r="B235" s="121" t="s">
        <v>300</v>
      </c>
      <c r="C235" s="301">
        <v>267588707.41</v>
      </c>
      <c r="D235" s="301">
        <v>22935681</v>
      </c>
      <c r="E235" s="301">
        <v>18000238</v>
      </c>
      <c r="F235" s="301">
        <v>262653264.41</v>
      </c>
      <c r="G235" s="377">
        <f t="shared" si="3"/>
        <v>6</v>
      </c>
    </row>
    <row r="236" spans="1:7" ht="15.75" customHeight="1" x14ac:dyDescent="0.25">
      <c r="A236" s="121">
        <v>251104001</v>
      </c>
      <c r="B236" s="121" t="s">
        <v>300</v>
      </c>
      <c r="C236" s="301">
        <v>267588707.41</v>
      </c>
      <c r="D236" s="301">
        <v>22935681</v>
      </c>
      <c r="E236" s="301">
        <v>18000238</v>
      </c>
      <c r="F236" s="301">
        <v>262653264.41</v>
      </c>
      <c r="G236" s="377">
        <f t="shared" si="3"/>
        <v>9</v>
      </c>
    </row>
    <row r="237" spans="1:7" ht="15.75" customHeight="1" x14ac:dyDescent="0.25">
      <c r="A237" s="121">
        <v>251105</v>
      </c>
      <c r="B237" s="121" t="s">
        <v>301</v>
      </c>
      <c r="C237" s="301">
        <v>190512116.41999999</v>
      </c>
      <c r="D237" s="301">
        <v>15695080</v>
      </c>
      <c r="E237" s="301">
        <v>12243643</v>
      </c>
      <c r="F237" s="301">
        <v>187060679.41999999</v>
      </c>
      <c r="G237" s="377">
        <f t="shared" si="3"/>
        <v>6</v>
      </c>
    </row>
    <row r="238" spans="1:7" ht="15.75" customHeight="1" x14ac:dyDescent="0.25">
      <c r="A238" s="121">
        <v>251105001</v>
      </c>
      <c r="B238" s="121" t="s">
        <v>301</v>
      </c>
      <c r="C238" s="301">
        <v>190512116.41999999</v>
      </c>
      <c r="D238" s="301">
        <v>15695080</v>
      </c>
      <c r="E238" s="301">
        <v>12243643</v>
      </c>
      <c r="F238" s="301">
        <v>187060679.41999999</v>
      </c>
      <c r="G238" s="377">
        <f t="shared" si="3"/>
        <v>9</v>
      </c>
    </row>
    <row r="239" spans="1:7" ht="15.75" customHeight="1" x14ac:dyDescent="0.25">
      <c r="A239" s="121">
        <v>251106</v>
      </c>
      <c r="B239" s="121" t="s">
        <v>302</v>
      </c>
      <c r="C239" s="301">
        <v>340598877.32999998</v>
      </c>
      <c r="D239" s="301">
        <v>126811532</v>
      </c>
      <c r="E239" s="301">
        <v>0</v>
      </c>
      <c r="F239" s="301">
        <v>213787345.33000001</v>
      </c>
      <c r="G239" s="377">
        <f t="shared" si="3"/>
        <v>6</v>
      </c>
    </row>
    <row r="240" spans="1:7" ht="15.75" customHeight="1" x14ac:dyDescent="0.25">
      <c r="A240" s="121">
        <v>251106001</v>
      </c>
      <c r="B240" s="121" t="s">
        <v>302</v>
      </c>
      <c r="C240" s="301">
        <v>340598877.32999998</v>
      </c>
      <c r="D240" s="301">
        <v>126811532</v>
      </c>
      <c r="E240" s="301">
        <v>0</v>
      </c>
      <c r="F240" s="301">
        <v>213787345.33000001</v>
      </c>
      <c r="G240" s="377">
        <f t="shared" si="3"/>
        <v>9</v>
      </c>
    </row>
    <row r="241" spans="1:7" ht="15.75" customHeight="1" x14ac:dyDescent="0.25">
      <c r="A241" s="121">
        <v>251107</v>
      </c>
      <c r="B241" s="121" t="s">
        <v>303</v>
      </c>
      <c r="C241" s="301">
        <v>77901166.040000007</v>
      </c>
      <c r="D241" s="301">
        <v>0</v>
      </c>
      <c r="E241" s="301">
        <v>0</v>
      </c>
      <c r="F241" s="301">
        <v>77901166.040000007</v>
      </c>
      <c r="G241" s="377">
        <f t="shared" si="3"/>
        <v>6</v>
      </c>
    </row>
    <row r="242" spans="1:7" ht="15.75" customHeight="1" x14ac:dyDescent="0.25">
      <c r="A242" s="121">
        <v>251107001</v>
      </c>
      <c r="B242" s="121" t="s">
        <v>303</v>
      </c>
      <c r="C242" s="301">
        <v>77901166.040000007</v>
      </c>
      <c r="D242" s="301">
        <v>0</v>
      </c>
      <c r="E242" s="301">
        <v>0</v>
      </c>
      <c r="F242" s="301">
        <v>77901166.040000007</v>
      </c>
      <c r="G242" s="377">
        <f t="shared" si="3"/>
        <v>9</v>
      </c>
    </row>
    <row r="243" spans="1:7" ht="15.75" customHeight="1" x14ac:dyDescent="0.25">
      <c r="A243" s="121">
        <v>251109</v>
      </c>
      <c r="B243" s="121" t="s">
        <v>304</v>
      </c>
      <c r="C243" s="301">
        <v>8905548.0899999999</v>
      </c>
      <c r="D243" s="301">
        <v>11291359</v>
      </c>
      <c r="E243" s="301">
        <v>9516432</v>
      </c>
      <c r="F243" s="301">
        <v>7130621.0899999999</v>
      </c>
      <c r="G243" s="377">
        <f t="shared" si="3"/>
        <v>6</v>
      </c>
    </row>
    <row r="244" spans="1:7" ht="15.75" customHeight="1" x14ac:dyDescent="0.25">
      <c r="A244" s="121">
        <v>251109001</v>
      </c>
      <c r="B244" s="121" t="s">
        <v>304</v>
      </c>
      <c r="C244" s="301">
        <v>6055525.1799999997</v>
      </c>
      <c r="D244" s="301">
        <v>8660140</v>
      </c>
      <c r="E244" s="301">
        <v>7317847</v>
      </c>
      <c r="F244" s="301">
        <v>4713232.18</v>
      </c>
      <c r="G244" s="377">
        <f t="shared" si="3"/>
        <v>9</v>
      </c>
    </row>
    <row r="245" spans="1:7" ht="15.75" customHeight="1" x14ac:dyDescent="0.25">
      <c r="A245" s="121">
        <v>251109002</v>
      </c>
      <c r="B245" s="121" t="s">
        <v>305</v>
      </c>
      <c r="C245" s="301">
        <v>2850022.91</v>
      </c>
      <c r="D245" s="301">
        <v>2631219</v>
      </c>
      <c r="E245" s="301">
        <v>2198585</v>
      </c>
      <c r="F245" s="301">
        <v>2417388.91</v>
      </c>
      <c r="G245" s="377">
        <f t="shared" si="3"/>
        <v>9</v>
      </c>
    </row>
    <row r="246" spans="1:7" ht="15.75" customHeight="1" x14ac:dyDescent="0.25">
      <c r="A246" s="121">
        <v>251110</v>
      </c>
      <c r="B246" s="121" t="s">
        <v>306</v>
      </c>
      <c r="C246" s="301">
        <v>0</v>
      </c>
      <c r="D246" s="301">
        <v>21160463</v>
      </c>
      <c r="E246" s="301">
        <v>21160463</v>
      </c>
      <c r="F246" s="301">
        <v>0</v>
      </c>
      <c r="G246" s="377">
        <f t="shared" si="3"/>
        <v>6</v>
      </c>
    </row>
    <row r="247" spans="1:7" ht="15.75" customHeight="1" x14ac:dyDescent="0.25">
      <c r="A247" s="121">
        <v>251110001</v>
      </c>
      <c r="B247" s="121" t="s">
        <v>306</v>
      </c>
      <c r="C247" s="301">
        <v>0</v>
      </c>
      <c r="D247" s="301">
        <v>21160463</v>
      </c>
      <c r="E247" s="301">
        <v>21160463</v>
      </c>
      <c r="F247" s="301">
        <v>0</v>
      </c>
      <c r="G247" s="377">
        <f t="shared" si="3"/>
        <v>9</v>
      </c>
    </row>
    <row r="248" spans="1:7" ht="15.75" customHeight="1" x14ac:dyDescent="0.25">
      <c r="A248" s="121">
        <v>251111</v>
      </c>
      <c r="B248" s="121" t="s">
        <v>307</v>
      </c>
      <c r="C248" s="301">
        <v>8300</v>
      </c>
      <c r="D248" s="301">
        <v>2336700</v>
      </c>
      <c r="E248" s="301">
        <v>2336700</v>
      </c>
      <c r="F248" s="301">
        <v>8300</v>
      </c>
      <c r="G248" s="377">
        <f t="shared" si="3"/>
        <v>6</v>
      </c>
    </row>
    <row r="249" spans="1:7" ht="15.75" customHeight="1" x14ac:dyDescent="0.25">
      <c r="A249" s="121">
        <v>251111001</v>
      </c>
      <c r="B249" s="121" t="s">
        <v>307</v>
      </c>
      <c r="C249" s="301">
        <v>8300</v>
      </c>
      <c r="D249" s="301">
        <v>2336700</v>
      </c>
      <c r="E249" s="301">
        <v>2336700</v>
      </c>
      <c r="F249" s="301">
        <v>8300</v>
      </c>
      <c r="G249" s="377">
        <f t="shared" si="3"/>
        <v>9</v>
      </c>
    </row>
    <row r="250" spans="1:7" ht="15.75" customHeight="1" x14ac:dyDescent="0.25">
      <c r="A250" s="121">
        <v>251122</v>
      </c>
      <c r="B250" s="121" t="s">
        <v>308</v>
      </c>
      <c r="C250" s="301">
        <v>8230501</v>
      </c>
      <c r="D250" s="301">
        <v>31797562</v>
      </c>
      <c r="E250" s="301">
        <v>31797562</v>
      </c>
      <c r="F250" s="301">
        <v>8230501</v>
      </c>
      <c r="G250" s="377">
        <f t="shared" si="3"/>
        <v>6</v>
      </c>
    </row>
    <row r="251" spans="1:7" ht="15.75" customHeight="1" x14ac:dyDescent="0.25">
      <c r="A251" s="121">
        <v>251122001</v>
      </c>
      <c r="B251" s="121" t="s">
        <v>308</v>
      </c>
      <c r="C251" s="301">
        <v>8230501</v>
      </c>
      <c r="D251" s="301">
        <v>31797562</v>
      </c>
      <c r="E251" s="301">
        <v>31797562</v>
      </c>
      <c r="F251" s="301">
        <v>8230501</v>
      </c>
      <c r="G251" s="377">
        <f t="shared" si="3"/>
        <v>9</v>
      </c>
    </row>
    <row r="252" spans="1:7" ht="15.75" customHeight="1" x14ac:dyDescent="0.25">
      <c r="A252" s="121">
        <v>251123</v>
      </c>
      <c r="B252" s="121" t="s">
        <v>309</v>
      </c>
      <c r="C252" s="301">
        <v>0</v>
      </c>
      <c r="D252" s="301">
        <v>22827907</v>
      </c>
      <c r="E252" s="301">
        <v>22827907</v>
      </c>
      <c r="F252" s="301">
        <v>0</v>
      </c>
      <c r="G252" s="377">
        <f t="shared" si="3"/>
        <v>6</v>
      </c>
    </row>
    <row r="253" spans="1:7" ht="15.75" customHeight="1" x14ac:dyDescent="0.25">
      <c r="A253" s="121">
        <v>251123001</v>
      </c>
      <c r="B253" s="121" t="s">
        <v>309</v>
      </c>
      <c r="C253" s="301">
        <v>0</v>
      </c>
      <c r="D253" s="301">
        <v>22827907</v>
      </c>
      <c r="E253" s="301">
        <v>22827907</v>
      </c>
      <c r="F253" s="301">
        <v>0</v>
      </c>
      <c r="G253" s="377">
        <f t="shared" si="3"/>
        <v>9</v>
      </c>
    </row>
    <row r="254" spans="1:7" ht="15.75" customHeight="1" x14ac:dyDescent="0.25">
      <c r="A254" s="121">
        <v>251124</v>
      </c>
      <c r="B254" s="121" t="s">
        <v>310</v>
      </c>
      <c r="C254" s="301">
        <v>63500</v>
      </c>
      <c r="D254" s="301">
        <v>10404000</v>
      </c>
      <c r="E254" s="301">
        <v>10404000</v>
      </c>
      <c r="F254" s="301">
        <v>63500</v>
      </c>
      <c r="G254" s="377">
        <f t="shared" si="3"/>
        <v>6</v>
      </c>
    </row>
    <row r="255" spans="1:7" ht="15.75" customHeight="1" x14ac:dyDescent="0.25">
      <c r="A255" s="121">
        <v>251124001</v>
      </c>
      <c r="B255" s="121" t="s">
        <v>310</v>
      </c>
      <c r="C255" s="301">
        <v>63500</v>
      </c>
      <c r="D255" s="301">
        <v>10404000</v>
      </c>
      <c r="E255" s="301">
        <v>10404000</v>
      </c>
      <c r="F255" s="301">
        <v>63500</v>
      </c>
      <c r="G255" s="377">
        <f t="shared" si="3"/>
        <v>9</v>
      </c>
    </row>
    <row r="256" spans="1:7" ht="15.75" customHeight="1" x14ac:dyDescent="0.25">
      <c r="A256" s="121">
        <v>251125</v>
      </c>
      <c r="B256" s="121" t="s">
        <v>311</v>
      </c>
      <c r="C256" s="301">
        <v>291920</v>
      </c>
      <c r="D256" s="301">
        <v>0</v>
      </c>
      <c r="E256" s="301">
        <v>0</v>
      </c>
      <c r="F256" s="301">
        <v>291920</v>
      </c>
      <c r="G256" s="377">
        <f t="shared" si="3"/>
        <v>6</v>
      </c>
    </row>
    <row r="257" spans="1:7" ht="15.75" customHeight="1" x14ac:dyDescent="0.25">
      <c r="A257" s="121">
        <v>251125001</v>
      </c>
      <c r="B257" s="121" t="s">
        <v>311</v>
      </c>
      <c r="C257" s="301">
        <v>291920</v>
      </c>
      <c r="D257" s="301">
        <v>0</v>
      </c>
      <c r="E257" s="301">
        <v>0</v>
      </c>
      <c r="F257" s="301">
        <v>291920</v>
      </c>
      <c r="G257" s="377">
        <f t="shared" si="3"/>
        <v>9</v>
      </c>
    </row>
    <row r="258" spans="1:7" ht="15.75" customHeight="1" x14ac:dyDescent="0.25">
      <c r="A258" s="412">
        <v>3</v>
      </c>
      <c r="B258" s="121" t="s">
        <v>28</v>
      </c>
      <c r="C258" s="301">
        <v>9304688814.8299999</v>
      </c>
      <c r="D258" s="301">
        <v>0</v>
      </c>
      <c r="E258" s="301">
        <v>0</v>
      </c>
      <c r="F258" s="301">
        <v>9304688814.8299999</v>
      </c>
      <c r="G258" s="377">
        <f t="shared" si="3"/>
        <v>1</v>
      </c>
    </row>
    <row r="259" spans="1:7" ht="15.75" customHeight="1" x14ac:dyDescent="0.25">
      <c r="A259" s="121">
        <v>31</v>
      </c>
      <c r="B259" s="121" t="s">
        <v>314</v>
      </c>
      <c r="C259" s="301">
        <v>9304688814.8299999</v>
      </c>
      <c r="D259" s="301">
        <v>0</v>
      </c>
      <c r="E259" s="301">
        <v>0</v>
      </c>
      <c r="F259" s="301">
        <v>9304688814.8299999</v>
      </c>
      <c r="G259" s="377">
        <f t="shared" si="3"/>
        <v>2</v>
      </c>
    </row>
    <row r="260" spans="1:7" ht="15.75" customHeight="1" x14ac:dyDescent="0.25">
      <c r="A260" s="121">
        <v>3105</v>
      </c>
      <c r="B260" s="121" t="s">
        <v>470</v>
      </c>
      <c r="C260" s="301">
        <v>2295038627.4400001</v>
      </c>
      <c r="D260" s="301">
        <v>0</v>
      </c>
      <c r="E260" s="301">
        <v>0</v>
      </c>
      <c r="F260" s="301">
        <v>2295038627.4400001</v>
      </c>
      <c r="G260" s="377">
        <f t="shared" si="3"/>
        <v>4</v>
      </c>
    </row>
    <row r="261" spans="1:7" ht="15.75" customHeight="1" x14ac:dyDescent="0.25">
      <c r="A261" s="121">
        <v>310506</v>
      </c>
      <c r="B261" s="121" t="s">
        <v>101</v>
      </c>
      <c r="C261" s="301">
        <v>2295038627.4400001</v>
      </c>
      <c r="D261" s="301">
        <v>0</v>
      </c>
      <c r="E261" s="301">
        <v>0</v>
      </c>
      <c r="F261" s="301">
        <v>2295038627.4400001</v>
      </c>
      <c r="G261" s="377">
        <f t="shared" si="3"/>
        <v>6</v>
      </c>
    </row>
    <row r="262" spans="1:7" ht="15.75" customHeight="1" x14ac:dyDescent="0.25">
      <c r="A262" s="121">
        <v>310506001</v>
      </c>
      <c r="B262" s="121" t="s">
        <v>471</v>
      </c>
      <c r="C262" s="301">
        <v>2295038627.4400001</v>
      </c>
      <c r="D262" s="301">
        <v>0</v>
      </c>
      <c r="E262" s="301">
        <v>0</v>
      </c>
      <c r="F262" s="301">
        <v>2295038627.4400001</v>
      </c>
      <c r="G262" s="377">
        <f t="shared" si="3"/>
        <v>9</v>
      </c>
    </row>
    <row r="263" spans="1:7" ht="15.75" customHeight="1" x14ac:dyDescent="0.25">
      <c r="A263" s="121">
        <v>3109</v>
      </c>
      <c r="B263" s="121" t="s">
        <v>473</v>
      </c>
      <c r="C263" s="301">
        <v>7009650187.3900003</v>
      </c>
      <c r="D263" s="301">
        <v>0</v>
      </c>
      <c r="E263" s="301">
        <v>0</v>
      </c>
      <c r="F263" s="301">
        <v>7009650187.3900003</v>
      </c>
      <c r="G263" s="377">
        <f t="shared" si="3"/>
        <v>4</v>
      </c>
    </row>
    <row r="264" spans="1:7" ht="15.75" customHeight="1" x14ac:dyDescent="0.25">
      <c r="A264" s="121">
        <v>310901</v>
      </c>
      <c r="B264" s="121" t="s">
        <v>474</v>
      </c>
      <c r="C264" s="301">
        <v>12083307654.76</v>
      </c>
      <c r="D264" s="301">
        <v>0</v>
      </c>
      <c r="E264" s="301">
        <v>0</v>
      </c>
      <c r="F264" s="301">
        <v>12083307654.76</v>
      </c>
      <c r="G264" s="377">
        <f t="shared" si="3"/>
        <v>6</v>
      </c>
    </row>
    <row r="265" spans="1:7" ht="15.75" customHeight="1" x14ac:dyDescent="0.25">
      <c r="A265" s="121">
        <v>310901001</v>
      </c>
      <c r="B265" s="121" t="s">
        <v>474</v>
      </c>
      <c r="C265" s="301">
        <v>5504361949.5699997</v>
      </c>
      <c r="D265" s="301">
        <v>0</v>
      </c>
      <c r="E265" s="301">
        <v>0</v>
      </c>
      <c r="F265" s="301">
        <v>5504361949.5699997</v>
      </c>
      <c r="G265" s="377">
        <f t="shared" si="3"/>
        <v>9</v>
      </c>
    </row>
    <row r="266" spans="1:7" ht="15.75" customHeight="1" x14ac:dyDescent="0.25">
      <c r="A266" s="121">
        <v>310901002</v>
      </c>
      <c r="B266" s="121" t="s">
        <v>475</v>
      </c>
      <c r="C266" s="301">
        <v>2773831687.1500001</v>
      </c>
      <c r="D266" s="301">
        <v>0</v>
      </c>
      <c r="E266" s="301">
        <v>0</v>
      </c>
      <c r="F266" s="301">
        <v>2773831687.1500001</v>
      </c>
      <c r="G266" s="377">
        <f t="shared" si="3"/>
        <v>9</v>
      </c>
    </row>
    <row r="267" spans="1:7" ht="15.75" customHeight="1" x14ac:dyDescent="0.25">
      <c r="A267" s="121">
        <v>310901003</v>
      </c>
      <c r="B267" s="121" t="s">
        <v>476</v>
      </c>
      <c r="C267" s="301">
        <v>3805114018.04</v>
      </c>
      <c r="D267" s="301">
        <v>0</v>
      </c>
      <c r="E267" s="301">
        <v>0</v>
      </c>
      <c r="F267" s="301">
        <v>3805114018.04</v>
      </c>
      <c r="G267" s="377">
        <f t="shared" ref="G267:G330" si="4">LEN(A267)</f>
        <v>9</v>
      </c>
    </row>
    <row r="268" spans="1:7" ht="15.75" customHeight="1" x14ac:dyDescent="0.25">
      <c r="A268" s="121">
        <v>310902</v>
      </c>
      <c r="B268" s="121" t="s">
        <v>477</v>
      </c>
      <c r="C268" s="301">
        <v>-5073657467.3699999</v>
      </c>
      <c r="D268" s="301">
        <v>0</v>
      </c>
      <c r="E268" s="301">
        <v>0</v>
      </c>
      <c r="F268" s="301">
        <v>-5073657467.3699999</v>
      </c>
      <c r="G268" s="377">
        <f t="shared" si="4"/>
        <v>6</v>
      </c>
    </row>
    <row r="269" spans="1:7" ht="15.75" customHeight="1" x14ac:dyDescent="0.25">
      <c r="A269" s="121">
        <v>310902001</v>
      </c>
      <c r="B269" s="121" t="s">
        <v>477</v>
      </c>
      <c r="C269" s="301">
        <v>-5073657467.3699999</v>
      </c>
      <c r="D269" s="301">
        <v>0</v>
      </c>
      <c r="E269" s="301">
        <v>0</v>
      </c>
      <c r="F269" s="301">
        <v>-5073657467.3699999</v>
      </c>
      <c r="G269" s="377">
        <f t="shared" si="4"/>
        <v>9</v>
      </c>
    </row>
    <row r="270" spans="1:7" ht="15.75" customHeight="1" x14ac:dyDescent="0.25">
      <c r="A270" s="412">
        <v>4</v>
      </c>
      <c r="B270" s="121" t="s">
        <v>317</v>
      </c>
      <c r="C270" s="301">
        <v>6988807683.0600004</v>
      </c>
      <c r="D270" s="301">
        <v>0</v>
      </c>
      <c r="E270" s="301">
        <v>792881929.02999997</v>
      </c>
      <c r="F270" s="301">
        <v>7781689612.0900002</v>
      </c>
      <c r="G270" s="377">
        <f t="shared" si="4"/>
        <v>1</v>
      </c>
    </row>
    <row r="271" spans="1:7" ht="15.75" customHeight="1" x14ac:dyDescent="0.25">
      <c r="A271" s="121">
        <v>42</v>
      </c>
      <c r="B271" s="121" t="s">
        <v>318</v>
      </c>
      <c r="C271" s="301">
        <v>2913907930.71</v>
      </c>
      <c r="D271" s="301">
        <v>0</v>
      </c>
      <c r="E271" s="301">
        <v>7058455.75</v>
      </c>
      <c r="F271" s="301">
        <v>2920966386.46</v>
      </c>
      <c r="G271" s="377">
        <f t="shared" si="4"/>
        <v>2</v>
      </c>
    </row>
    <row r="272" spans="1:7" ht="15.75" customHeight="1" x14ac:dyDescent="0.25">
      <c r="A272" s="121">
        <v>4204</v>
      </c>
      <c r="B272" s="121" t="s">
        <v>416</v>
      </c>
      <c r="C272" s="301">
        <v>2886708930.1900001</v>
      </c>
      <c r="D272" s="301">
        <v>0</v>
      </c>
      <c r="E272" s="301">
        <v>5546652</v>
      </c>
      <c r="F272" s="301">
        <v>2892255582.1900001</v>
      </c>
      <c r="G272" s="377">
        <f t="shared" si="4"/>
        <v>4</v>
      </c>
    </row>
    <row r="273" spans="1:7" ht="15.75" customHeight="1" x14ac:dyDescent="0.25">
      <c r="A273" s="121">
        <v>420401</v>
      </c>
      <c r="B273" s="121" t="s">
        <v>320</v>
      </c>
      <c r="C273" s="301">
        <v>2864748030.1900001</v>
      </c>
      <c r="D273" s="301">
        <v>0</v>
      </c>
      <c r="E273" s="301">
        <v>599952</v>
      </c>
      <c r="F273" s="301">
        <v>2865347982.1900001</v>
      </c>
      <c r="G273" s="377">
        <f t="shared" si="4"/>
        <v>6</v>
      </c>
    </row>
    <row r="274" spans="1:7" ht="15.75" customHeight="1" x14ac:dyDescent="0.25">
      <c r="A274" s="121">
        <v>420401001</v>
      </c>
      <c r="B274" s="121" t="s">
        <v>320</v>
      </c>
      <c r="C274" s="301">
        <v>2864748030.1900001</v>
      </c>
      <c r="D274" s="301">
        <v>0</v>
      </c>
      <c r="E274" s="301">
        <v>599952</v>
      </c>
      <c r="F274" s="301">
        <v>2865347982.1900001</v>
      </c>
      <c r="G274" s="377">
        <f t="shared" si="4"/>
        <v>9</v>
      </c>
    </row>
    <row r="275" spans="1:7" ht="15.75" customHeight="1" x14ac:dyDescent="0.25">
      <c r="A275" s="121">
        <v>420410</v>
      </c>
      <c r="B275" s="121" t="s">
        <v>321</v>
      </c>
      <c r="C275" s="301">
        <v>21960900</v>
      </c>
      <c r="D275" s="301">
        <v>0</v>
      </c>
      <c r="E275" s="301">
        <v>4946700</v>
      </c>
      <c r="F275" s="301">
        <v>26907600</v>
      </c>
      <c r="G275" s="377">
        <f t="shared" si="4"/>
        <v>6</v>
      </c>
    </row>
    <row r="276" spans="1:7" ht="15.75" customHeight="1" x14ac:dyDescent="0.25">
      <c r="A276" s="121">
        <v>420410001</v>
      </c>
      <c r="B276" s="121" t="s">
        <v>321</v>
      </c>
      <c r="C276" s="301">
        <v>21960900</v>
      </c>
      <c r="D276" s="301">
        <v>0</v>
      </c>
      <c r="E276" s="301">
        <v>4946700</v>
      </c>
      <c r="F276" s="301">
        <v>26907600</v>
      </c>
      <c r="G276" s="377">
        <f t="shared" si="4"/>
        <v>9</v>
      </c>
    </row>
    <row r="277" spans="1:7" ht="15.75" customHeight="1" x14ac:dyDescent="0.25">
      <c r="A277" s="121">
        <v>4210</v>
      </c>
      <c r="B277" s="121" t="s">
        <v>478</v>
      </c>
      <c r="C277" s="301">
        <v>27199000.52</v>
      </c>
      <c r="D277" s="301">
        <v>0</v>
      </c>
      <c r="E277" s="301">
        <v>1511803.75</v>
      </c>
      <c r="F277" s="301">
        <v>28710804.27</v>
      </c>
      <c r="G277" s="377">
        <f t="shared" si="4"/>
        <v>4</v>
      </c>
    </row>
    <row r="278" spans="1:7" s="124" customFormat="1" ht="15.75" customHeight="1" x14ac:dyDescent="0.25">
      <c r="A278" s="121">
        <v>421004</v>
      </c>
      <c r="B278" s="121" t="s">
        <v>320</v>
      </c>
      <c r="C278" s="301">
        <v>8917536.6799999997</v>
      </c>
      <c r="D278" s="301">
        <v>0</v>
      </c>
      <c r="E278" s="301">
        <v>202779.01</v>
      </c>
      <c r="F278" s="301">
        <v>9120315.6899999995</v>
      </c>
      <c r="G278" s="377">
        <f t="shared" si="4"/>
        <v>6</v>
      </c>
    </row>
    <row r="279" spans="1:7" ht="15.75" customHeight="1" x14ac:dyDescent="0.25">
      <c r="A279" s="121">
        <v>421004001</v>
      </c>
      <c r="B279" s="121" t="s">
        <v>320</v>
      </c>
      <c r="C279" s="301">
        <v>8917536.6799999997</v>
      </c>
      <c r="D279" s="301">
        <v>0</v>
      </c>
      <c r="E279" s="301">
        <v>202779.01</v>
      </c>
      <c r="F279" s="301">
        <v>9120315.6899999995</v>
      </c>
      <c r="G279" s="377">
        <f t="shared" si="4"/>
        <v>9</v>
      </c>
    </row>
    <row r="280" spans="1:7" ht="15.75" customHeight="1" x14ac:dyDescent="0.25">
      <c r="A280" s="121">
        <v>421025</v>
      </c>
      <c r="B280" s="121" t="s">
        <v>220</v>
      </c>
      <c r="C280" s="301">
        <v>18281463.84</v>
      </c>
      <c r="D280" s="301">
        <v>0</v>
      </c>
      <c r="E280" s="301">
        <v>1309024.74</v>
      </c>
      <c r="F280" s="301">
        <v>19590488.579999998</v>
      </c>
      <c r="G280" s="377">
        <f t="shared" si="4"/>
        <v>6</v>
      </c>
    </row>
    <row r="281" spans="1:7" ht="15.75" customHeight="1" x14ac:dyDescent="0.25">
      <c r="A281" s="121">
        <v>421025001</v>
      </c>
      <c r="B281" s="121" t="s">
        <v>220</v>
      </c>
      <c r="C281" s="301">
        <v>18281463.84</v>
      </c>
      <c r="D281" s="301">
        <v>0</v>
      </c>
      <c r="E281" s="301">
        <v>1309024.74</v>
      </c>
      <c r="F281" s="301">
        <v>19590488.579999998</v>
      </c>
      <c r="G281" s="377">
        <f t="shared" si="4"/>
        <v>9</v>
      </c>
    </row>
    <row r="282" spans="1:7" ht="15.75" customHeight="1" x14ac:dyDescent="0.25">
      <c r="A282" s="121">
        <v>44</v>
      </c>
      <c r="B282" s="121" t="s">
        <v>1199</v>
      </c>
      <c r="C282" s="301">
        <v>101550</v>
      </c>
      <c r="D282" s="301">
        <v>0</v>
      </c>
      <c r="E282" s="301">
        <v>0</v>
      </c>
      <c r="F282" s="301">
        <v>101550</v>
      </c>
      <c r="G282" s="377">
        <f t="shared" si="4"/>
        <v>2</v>
      </c>
    </row>
    <row r="283" spans="1:7" ht="15.75" customHeight="1" x14ac:dyDescent="0.25">
      <c r="A283" s="121">
        <v>4428</v>
      </c>
      <c r="B283" s="121" t="s">
        <v>1200</v>
      </c>
      <c r="C283" s="301">
        <v>101550</v>
      </c>
      <c r="D283" s="301">
        <v>0</v>
      </c>
      <c r="E283" s="301">
        <v>0</v>
      </c>
      <c r="F283" s="301">
        <v>101550</v>
      </c>
      <c r="G283" s="377">
        <f t="shared" si="4"/>
        <v>4</v>
      </c>
    </row>
    <row r="284" spans="1:7" ht="15.75" customHeight="1" x14ac:dyDescent="0.25">
      <c r="A284" s="121">
        <v>442803</v>
      </c>
      <c r="B284" s="121" t="s">
        <v>1201</v>
      </c>
      <c r="C284" s="301">
        <v>101550</v>
      </c>
      <c r="D284" s="301">
        <v>0</v>
      </c>
      <c r="E284" s="301">
        <v>0</v>
      </c>
      <c r="F284" s="301">
        <v>101550</v>
      </c>
      <c r="G284" s="377">
        <f t="shared" si="4"/>
        <v>6</v>
      </c>
    </row>
    <row r="285" spans="1:7" ht="15.75" customHeight="1" x14ac:dyDescent="0.25">
      <c r="A285" s="121">
        <v>442803001</v>
      </c>
      <c r="B285" s="121" t="s">
        <v>1201</v>
      </c>
      <c r="C285" s="301">
        <v>101550</v>
      </c>
      <c r="D285" s="301">
        <v>0</v>
      </c>
      <c r="E285" s="301">
        <v>0</v>
      </c>
      <c r="F285" s="301">
        <v>101550</v>
      </c>
      <c r="G285" s="377">
        <f t="shared" si="4"/>
        <v>9</v>
      </c>
    </row>
    <row r="286" spans="1:7" ht="15.75" customHeight="1" x14ac:dyDescent="0.25">
      <c r="A286" s="121">
        <v>47</v>
      </c>
      <c r="B286" s="121" t="s">
        <v>360</v>
      </c>
      <c r="C286" s="301">
        <v>4017596416.7199998</v>
      </c>
      <c r="D286" s="301">
        <v>0</v>
      </c>
      <c r="E286" s="301">
        <v>785729252.25999999</v>
      </c>
      <c r="F286" s="301">
        <v>4803325668.9799995</v>
      </c>
      <c r="G286" s="377">
        <f t="shared" si="4"/>
        <v>2</v>
      </c>
    </row>
    <row r="287" spans="1:7" ht="15.75" customHeight="1" x14ac:dyDescent="0.25">
      <c r="A287" s="121">
        <v>4705</v>
      </c>
      <c r="B287" s="121" t="s">
        <v>479</v>
      </c>
      <c r="C287" s="301">
        <v>3920677806.7199998</v>
      </c>
      <c r="D287" s="301">
        <v>0</v>
      </c>
      <c r="E287" s="301">
        <v>763745898.25999999</v>
      </c>
      <c r="F287" s="301">
        <v>4684423704.9799995</v>
      </c>
      <c r="G287" s="377">
        <f t="shared" si="4"/>
        <v>4</v>
      </c>
    </row>
    <row r="288" spans="1:7" ht="15.75" customHeight="1" x14ac:dyDescent="0.25">
      <c r="A288" s="121">
        <v>470508</v>
      </c>
      <c r="B288" s="121" t="s">
        <v>323</v>
      </c>
      <c r="C288" s="301">
        <v>2808360187.6300001</v>
      </c>
      <c r="D288" s="301">
        <v>0</v>
      </c>
      <c r="E288" s="301">
        <v>657089561.88999999</v>
      </c>
      <c r="F288" s="301">
        <v>3465449749.52</v>
      </c>
      <c r="G288" s="377">
        <f t="shared" si="4"/>
        <v>6</v>
      </c>
    </row>
    <row r="289" spans="1:7" ht="15.75" customHeight="1" x14ac:dyDescent="0.25">
      <c r="A289" s="121">
        <v>470510</v>
      </c>
      <c r="B289" s="121" t="s">
        <v>324</v>
      </c>
      <c r="C289" s="301">
        <v>1112317619.0899999</v>
      </c>
      <c r="D289" s="301">
        <v>0</v>
      </c>
      <c r="E289" s="301">
        <v>106656336.37</v>
      </c>
      <c r="F289" s="301">
        <v>1218973955.46</v>
      </c>
      <c r="G289" s="377">
        <f t="shared" si="4"/>
        <v>6</v>
      </c>
    </row>
    <row r="290" spans="1:7" ht="15.75" customHeight="1" x14ac:dyDescent="0.25">
      <c r="A290" s="121">
        <v>4722</v>
      </c>
      <c r="B290" s="121" t="s">
        <v>480</v>
      </c>
      <c r="C290" s="301">
        <v>96918610</v>
      </c>
      <c r="D290" s="301">
        <v>0</v>
      </c>
      <c r="E290" s="301">
        <v>21983354</v>
      </c>
      <c r="F290" s="301">
        <v>118901964</v>
      </c>
      <c r="G290" s="377">
        <f t="shared" si="4"/>
        <v>4</v>
      </c>
    </row>
    <row r="291" spans="1:7" ht="15.75" customHeight="1" x14ac:dyDescent="0.25">
      <c r="A291" s="121">
        <v>472201</v>
      </c>
      <c r="B291" s="121" t="s">
        <v>481</v>
      </c>
      <c r="C291" s="301">
        <v>96918610</v>
      </c>
      <c r="D291" s="301">
        <v>0</v>
      </c>
      <c r="E291" s="301">
        <v>21983354</v>
      </c>
      <c r="F291" s="301">
        <v>118901964</v>
      </c>
      <c r="G291" s="377">
        <f t="shared" si="4"/>
        <v>6</v>
      </c>
    </row>
    <row r="292" spans="1:7" ht="15.75" customHeight="1" x14ac:dyDescent="0.25">
      <c r="A292" s="121">
        <v>48</v>
      </c>
      <c r="B292" s="121" t="s">
        <v>128</v>
      </c>
      <c r="C292" s="301">
        <v>57201785.630000003</v>
      </c>
      <c r="D292" s="301">
        <v>0</v>
      </c>
      <c r="E292" s="301">
        <v>94221.02</v>
      </c>
      <c r="F292" s="301">
        <v>57296006.649999999</v>
      </c>
      <c r="G292" s="377">
        <f t="shared" si="4"/>
        <v>2</v>
      </c>
    </row>
    <row r="293" spans="1:7" ht="15.75" customHeight="1" x14ac:dyDescent="0.25">
      <c r="A293" s="121">
        <v>4802</v>
      </c>
      <c r="B293" s="121" t="s">
        <v>365</v>
      </c>
      <c r="C293" s="301">
        <v>475791.04</v>
      </c>
      <c r="D293" s="301">
        <v>0</v>
      </c>
      <c r="E293" s="301">
        <v>94221.02</v>
      </c>
      <c r="F293" s="301">
        <v>570012.06000000006</v>
      </c>
      <c r="G293" s="377">
        <f t="shared" si="4"/>
        <v>4</v>
      </c>
    </row>
    <row r="294" spans="1:7" ht="15.75" customHeight="1" x14ac:dyDescent="0.25">
      <c r="A294" s="121">
        <v>480232</v>
      </c>
      <c r="B294" s="121" t="s">
        <v>327</v>
      </c>
      <c r="C294" s="301">
        <v>475791.04</v>
      </c>
      <c r="D294" s="301">
        <v>0</v>
      </c>
      <c r="E294" s="301">
        <v>94221.02</v>
      </c>
      <c r="F294" s="301">
        <v>570012.06000000006</v>
      </c>
      <c r="G294" s="377">
        <f t="shared" si="4"/>
        <v>6</v>
      </c>
    </row>
    <row r="295" spans="1:7" ht="15.75" customHeight="1" x14ac:dyDescent="0.25">
      <c r="A295" s="121">
        <v>480232001</v>
      </c>
      <c r="B295" s="121" t="s">
        <v>327</v>
      </c>
      <c r="C295" s="301">
        <v>475791.04</v>
      </c>
      <c r="D295" s="301">
        <v>0</v>
      </c>
      <c r="E295" s="301">
        <v>94221.02</v>
      </c>
      <c r="F295" s="301">
        <v>570012.06000000006</v>
      </c>
      <c r="G295" s="377">
        <f t="shared" si="4"/>
        <v>9</v>
      </c>
    </row>
    <row r="296" spans="1:7" ht="15.75" customHeight="1" x14ac:dyDescent="0.25">
      <c r="A296" s="121">
        <v>4831</v>
      </c>
      <c r="B296" s="121" t="s">
        <v>482</v>
      </c>
      <c r="C296" s="301">
        <v>56725994.590000004</v>
      </c>
      <c r="D296" s="301">
        <v>0</v>
      </c>
      <c r="E296" s="301">
        <v>0</v>
      </c>
      <c r="F296" s="301">
        <v>56725994.590000004</v>
      </c>
      <c r="G296" s="377">
        <f t="shared" si="4"/>
        <v>4</v>
      </c>
    </row>
    <row r="297" spans="1:7" ht="15.75" customHeight="1" x14ac:dyDescent="0.25">
      <c r="A297" s="121">
        <v>483101</v>
      </c>
      <c r="B297" s="121" t="s">
        <v>26</v>
      </c>
      <c r="C297" s="301">
        <v>56725994.590000004</v>
      </c>
      <c r="D297" s="301">
        <v>0</v>
      </c>
      <c r="E297" s="301">
        <v>0</v>
      </c>
      <c r="F297" s="301">
        <v>56725994.590000004</v>
      </c>
      <c r="G297" s="377">
        <f t="shared" si="4"/>
        <v>6</v>
      </c>
    </row>
    <row r="298" spans="1:7" ht="15.75" customHeight="1" x14ac:dyDescent="0.25">
      <c r="A298" s="121">
        <v>483101001</v>
      </c>
      <c r="B298" s="121" t="s">
        <v>26</v>
      </c>
      <c r="C298" s="301">
        <v>56725994.590000004</v>
      </c>
      <c r="D298" s="301">
        <v>0</v>
      </c>
      <c r="E298" s="301">
        <v>0</v>
      </c>
      <c r="F298" s="301">
        <v>56725994.590000004</v>
      </c>
      <c r="G298" s="377">
        <f t="shared" si="4"/>
        <v>9</v>
      </c>
    </row>
    <row r="299" spans="1:7" ht="15.75" customHeight="1" x14ac:dyDescent="0.25">
      <c r="A299" s="412">
        <v>5</v>
      </c>
      <c r="B299" s="121" t="s">
        <v>329</v>
      </c>
      <c r="C299" s="301">
        <v>3757903844.6599998</v>
      </c>
      <c r="D299" s="301">
        <v>723002197.66999996</v>
      </c>
      <c r="E299" s="301">
        <v>30851126.149999999</v>
      </c>
      <c r="F299" s="301">
        <v>4450054916.1800003</v>
      </c>
      <c r="G299" s="377">
        <f t="shared" si="4"/>
        <v>1</v>
      </c>
    </row>
    <row r="300" spans="1:7" ht="15.75" customHeight="1" x14ac:dyDescent="0.25">
      <c r="A300" s="121">
        <v>51</v>
      </c>
      <c r="B300" s="121" t="s">
        <v>483</v>
      </c>
      <c r="C300" s="301">
        <v>3613665169.4400001</v>
      </c>
      <c r="D300" s="301">
        <v>692381695.66999996</v>
      </c>
      <c r="E300" s="301">
        <v>30851126.149999999</v>
      </c>
      <c r="F300" s="301">
        <v>4275195738.96</v>
      </c>
      <c r="G300" s="377">
        <f t="shared" si="4"/>
        <v>2</v>
      </c>
    </row>
    <row r="301" spans="1:7" ht="15.75" customHeight="1" x14ac:dyDescent="0.25">
      <c r="A301" s="121">
        <v>5101</v>
      </c>
      <c r="B301" s="121" t="s">
        <v>484</v>
      </c>
      <c r="C301" s="301">
        <v>1503791843.3900001</v>
      </c>
      <c r="D301" s="301">
        <v>249529196</v>
      </c>
      <c r="E301" s="301">
        <v>0</v>
      </c>
      <c r="F301" s="301">
        <v>1753321039.3900001</v>
      </c>
      <c r="G301" s="377">
        <f t="shared" si="4"/>
        <v>4</v>
      </c>
    </row>
    <row r="302" spans="1:7" ht="15.75" customHeight="1" x14ac:dyDescent="0.25">
      <c r="A302" s="121">
        <v>510101</v>
      </c>
      <c r="B302" s="121" t="s">
        <v>331</v>
      </c>
      <c r="C302" s="301">
        <v>1416583037.3900001</v>
      </c>
      <c r="D302" s="301">
        <v>237050826</v>
      </c>
      <c r="E302" s="301">
        <v>0</v>
      </c>
      <c r="F302" s="301">
        <v>1653633863.3900001</v>
      </c>
      <c r="G302" s="377">
        <f t="shared" si="4"/>
        <v>6</v>
      </c>
    </row>
    <row r="303" spans="1:7" ht="15.75" customHeight="1" x14ac:dyDescent="0.25">
      <c r="A303" s="121">
        <v>510101001</v>
      </c>
      <c r="B303" s="121" t="s">
        <v>331</v>
      </c>
      <c r="C303" s="301">
        <v>1416583037.3900001</v>
      </c>
      <c r="D303" s="301">
        <v>237050826</v>
      </c>
      <c r="E303" s="301">
        <v>0</v>
      </c>
      <c r="F303" s="301">
        <v>1653633863.3900001</v>
      </c>
      <c r="G303" s="377">
        <f t="shared" si="4"/>
        <v>9</v>
      </c>
    </row>
    <row r="304" spans="1:7" ht="15.75" customHeight="1" x14ac:dyDescent="0.25">
      <c r="A304" s="121">
        <v>510119</v>
      </c>
      <c r="B304" s="121" t="s">
        <v>304</v>
      </c>
      <c r="C304" s="301">
        <v>54361070</v>
      </c>
      <c r="D304" s="301">
        <v>7317847</v>
      </c>
      <c r="E304" s="301">
        <v>0</v>
      </c>
      <c r="F304" s="301">
        <v>61678917</v>
      </c>
      <c r="G304" s="377">
        <f t="shared" si="4"/>
        <v>6</v>
      </c>
    </row>
    <row r="305" spans="1:7" ht="15.75" customHeight="1" x14ac:dyDescent="0.25">
      <c r="A305" s="121">
        <v>510119003</v>
      </c>
      <c r="B305" s="121" t="s">
        <v>485</v>
      </c>
      <c r="C305" s="301">
        <v>54361070</v>
      </c>
      <c r="D305" s="301">
        <v>7317847</v>
      </c>
      <c r="E305" s="301">
        <v>0</v>
      </c>
      <c r="F305" s="301">
        <v>61678917</v>
      </c>
      <c r="G305" s="377">
        <f t="shared" si="4"/>
        <v>9</v>
      </c>
    </row>
    <row r="306" spans="1:7" ht="15.75" customHeight="1" x14ac:dyDescent="0.25">
      <c r="A306" s="121">
        <v>510123</v>
      </c>
      <c r="B306" s="121" t="s">
        <v>333</v>
      </c>
      <c r="C306" s="301">
        <v>25017448</v>
      </c>
      <c r="D306" s="301">
        <v>3844367</v>
      </c>
      <c r="E306" s="301">
        <v>0</v>
      </c>
      <c r="F306" s="301">
        <v>28861815</v>
      </c>
      <c r="G306" s="377">
        <f t="shared" si="4"/>
        <v>6</v>
      </c>
    </row>
    <row r="307" spans="1:7" ht="15.75" customHeight="1" x14ac:dyDescent="0.25">
      <c r="A307" s="121">
        <v>510123001</v>
      </c>
      <c r="B307" s="121" t="s">
        <v>333</v>
      </c>
      <c r="C307" s="301">
        <v>25017448</v>
      </c>
      <c r="D307" s="301">
        <v>3844367</v>
      </c>
      <c r="E307" s="301">
        <v>0</v>
      </c>
      <c r="F307" s="301">
        <v>28861815</v>
      </c>
      <c r="G307" s="377">
        <f t="shared" si="4"/>
        <v>9</v>
      </c>
    </row>
    <row r="308" spans="1:7" ht="15.75" customHeight="1" x14ac:dyDescent="0.25">
      <c r="A308" s="121">
        <v>510160</v>
      </c>
      <c r="B308" s="121" t="s">
        <v>334</v>
      </c>
      <c r="C308" s="301">
        <v>7830288</v>
      </c>
      <c r="D308" s="301">
        <v>1316156</v>
      </c>
      <c r="E308" s="301">
        <v>0</v>
      </c>
      <c r="F308" s="301">
        <v>9146444</v>
      </c>
      <c r="G308" s="377">
        <f t="shared" si="4"/>
        <v>6</v>
      </c>
    </row>
    <row r="309" spans="1:7" ht="15.75" customHeight="1" x14ac:dyDescent="0.25">
      <c r="A309" s="121">
        <v>510160001</v>
      </c>
      <c r="B309" s="121" t="s">
        <v>334</v>
      </c>
      <c r="C309" s="301">
        <v>7830288</v>
      </c>
      <c r="D309" s="301">
        <v>1316156</v>
      </c>
      <c r="E309" s="301">
        <v>0</v>
      </c>
      <c r="F309" s="301">
        <v>9146444</v>
      </c>
      <c r="G309" s="377">
        <f t="shared" si="4"/>
        <v>9</v>
      </c>
    </row>
    <row r="310" spans="1:7" ht="15.75" customHeight="1" x14ac:dyDescent="0.25">
      <c r="A310" s="121">
        <v>5102</v>
      </c>
      <c r="B310" s="121" t="s">
        <v>486</v>
      </c>
      <c r="C310" s="301">
        <v>15086501</v>
      </c>
      <c r="D310" s="301">
        <v>0</v>
      </c>
      <c r="E310" s="301">
        <v>0</v>
      </c>
      <c r="F310" s="301">
        <v>15086501</v>
      </c>
      <c r="G310" s="377">
        <f t="shared" si="4"/>
        <v>4</v>
      </c>
    </row>
    <row r="311" spans="1:7" ht="15.75" customHeight="1" x14ac:dyDescent="0.25">
      <c r="A311" s="121">
        <v>510201</v>
      </c>
      <c r="B311" s="121" t="s">
        <v>311</v>
      </c>
      <c r="C311" s="301">
        <v>15086501</v>
      </c>
      <c r="D311" s="301">
        <v>0</v>
      </c>
      <c r="E311" s="301">
        <v>0</v>
      </c>
      <c r="F311" s="301">
        <v>15086501</v>
      </c>
      <c r="G311" s="377">
        <f t="shared" si="4"/>
        <v>6</v>
      </c>
    </row>
    <row r="312" spans="1:7" ht="15.75" customHeight="1" x14ac:dyDescent="0.25">
      <c r="A312" s="121">
        <v>510201001</v>
      </c>
      <c r="B312" s="121" t="s">
        <v>311</v>
      </c>
      <c r="C312" s="301">
        <v>15086501</v>
      </c>
      <c r="D312" s="301">
        <v>0</v>
      </c>
      <c r="E312" s="301">
        <v>0</v>
      </c>
      <c r="F312" s="301">
        <v>15086501</v>
      </c>
      <c r="G312" s="377">
        <f t="shared" si="4"/>
        <v>9</v>
      </c>
    </row>
    <row r="313" spans="1:7" ht="15.75" customHeight="1" x14ac:dyDescent="0.25">
      <c r="A313" s="121">
        <v>5103</v>
      </c>
      <c r="B313" s="121" t="s">
        <v>487</v>
      </c>
      <c r="C313" s="301">
        <v>325386670</v>
      </c>
      <c r="D313" s="301">
        <v>67366169</v>
      </c>
      <c r="E313" s="301">
        <v>151045</v>
      </c>
      <c r="F313" s="301">
        <v>392601794</v>
      </c>
      <c r="G313" s="377">
        <f t="shared" si="4"/>
        <v>4</v>
      </c>
    </row>
    <row r="314" spans="1:7" ht="15.75" customHeight="1" x14ac:dyDescent="0.25">
      <c r="A314" s="121">
        <v>510302</v>
      </c>
      <c r="B314" s="121" t="s">
        <v>310</v>
      </c>
      <c r="C314" s="301">
        <v>50619200</v>
      </c>
      <c r="D314" s="301">
        <v>10404000</v>
      </c>
      <c r="E314" s="301">
        <v>0</v>
      </c>
      <c r="F314" s="301">
        <v>61023200</v>
      </c>
      <c r="G314" s="377">
        <f t="shared" si="4"/>
        <v>6</v>
      </c>
    </row>
    <row r="315" spans="1:7" ht="15.75" customHeight="1" x14ac:dyDescent="0.25">
      <c r="A315" s="121">
        <v>510302001</v>
      </c>
      <c r="B315" s="121" t="s">
        <v>310</v>
      </c>
      <c r="C315" s="301">
        <v>50619200</v>
      </c>
      <c r="D315" s="301">
        <v>10404000</v>
      </c>
      <c r="E315" s="301">
        <v>0</v>
      </c>
      <c r="F315" s="301">
        <v>61023200</v>
      </c>
      <c r="G315" s="377">
        <f t="shared" si="4"/>
        <v>9</v>
      </c>
    </row>
    <row r="316" spans="1:7" ht="15.75" customHeight="1" x14ac:dyDescent="0.25">
      <c r="A316" s="121">
        <v>510303</v>
      </c>
      <c r="B316" s="121" t="s">
        <v>335</v>
      </c>
      <c r="C316" s="301">
        <v>109303842</v>
      </c>
      <c r="D316" s="301">
        <v>22827907</v>
      </c>
      <c r="E316" s="301">
        <v>151045</v>
      </c>
      <c r="F316" s="301">
        <v>131980704</v>
      </c>
      <c r="G316" s="377">
        <f t="shared" si="4"/>
        <v>6</v>
      </c>
    </row>
    <row r="317" spans="1:7" ht="15.75" customHeight="1" x14ac:dyDescent="0.25">
      <c r="A317" s="121">
        <v>510303001</v>
      </c>
      <c r="B317" s="121" t="s">
        <v>335</v>
      </c>
      <c r="C317" s="301">
        <v>109303842</v>
      </c>
      <c r="D317" s="301">
        <v>22827907</v>
      </c>
      <c r="E317" s="301">
        <v>151045</v>
      </c>
      <c r="F317" s="301">
        <v>131980704</v>
      </c>
      <c r="G317" s="377">
        <f t="shared" si="4"/>
        <v>9</v>
      </c>
    </row>
    <row r="318" spans="1:7" ht="15.75" customHeight="1" x14ac:dyDescent="0.25">
      <c r="A318" s="121">
        <v>510305</v>
      </c>
      <c r="B318" s="121" t="s">
        <v>336</v>
      </c>
      <c r="C318" s="301">
        <v>11455800</v>
      </c>
      <c r="D318" s="301">
        <v>2336700</v>
      </c>
      <c r="E318" s="301">
        <v>0</v>
      </c>
      <c r="F318" s="301">
        <v>13792500</v>
      </c>
      <c r="G318" s="377">
        <f t="shared" si="4"/>
        <v>6</v>
      </c>
    </row>
    <row r="319" spans="1:7" ht="15.75" customHeight="1" x14ac:dyDescent="0.25">
      <c r="A319" s="121">
        <v>510305001</v>
      </c>
      <c r="B319" s="121" t="s">
        <v>336</v>
      </c>
      <c r="C319" s="301">
        <v>11455800</v>
      </c>
      <c r="D319" s="301">
        <v>2336700</v>
      </c>
      <c r="E319" s="301">
        <v>0</v>
      </c>
      <c r="F319" s="301">
        <v>13792500</v>
      </c>
      <c r="G319" s="377">
        <f t="shared" si="4"/>
        <v>9</v>
      </c>
    </row>
    <row r="320" spans="1:7" ht="15.75" customHeight="1" x14ac:dyDescent="0.25">
      <c r="A320" s="121">
        <v>510306</v>
      </c>
      <c r="B320" s="121" t="s">
        <v>337</v>
      </c>
      <c r="C320" s="301">
        <v>104947425</v>
      </c>
      <c r="D320" s="301">
        <v>22730725</v>
      </c>
      <c r="E320" s="301">
        <v>0</v>
      </c>
      <c r="F320" s="301">
        <v>127678150</v>
      </c>
      <c r="G320" s="377">
        <f t="shared" si="4"/>
        <v>6</v>
      </c>
    </row>
    <row r="321" spans="1:7" ht="15.75" customHeight="1" x14ac:dyDescent="0.25">
      <c r="A321" s="121">
        <v>510306001</v>
      </c>
      <c r="B321" s="121" t="s">
        <v>337</v>
      </c>
      <c r="C321" s="301">
        <v>104947425</v>
      </c>
      <c r="D321" s="301">
        <v>22730725</v>
      </c>
      <c r="E321" s="301">
        <v>0</v>
      </c>
      <c r="F321" s="301">
        <v>127678150</v>
      </c>
      <c r="G321" s="377">
        <f t="shared" si="4"/>
        <v>9</v>
      </c>
    </row>
    <row r="322" spans="1:7" ht="15.75" customHeight="1" x14ac:dyDescent="0.25">
      <c r="A322" s="121">
        <v>510307</v>
      </c>
      <c r="B322" s="121" t="s">
        <v>338</v>
      </c>
      <c r="C322" s="301">
        <v>49060403</v>
      </c>
      <c r="D322" s="301">
        <v>9066837</v>
      </c>
      <c r="E322" s="301">
        <v>0</v>
      </c>
      <c r="F322" s="301">
        <v>58127240</v>
      </c>
      <c r="G322" s="377">
        <f t="shared" si="4"/>
        <v>6</v>
      </c>
    </row>
    <row r="323" spans="1:7" ht="15.75" customHeight="1" x14ac:dyDescent="0.25">
      <c r="A323" s="121">
        <v>510307001</v>
      </c>
      <c r="B323" s="121" t="s">
        <v>338</v>
      </c>
      <c r="C323" s="301">
        <v>49060403</v>
      </c>
      <c r="D323" s="301">
        <v>9066837</v>
      </c>
      <c r="E323" s="301">
        <v>0</v>
      </c>
      <c r="F323" s="301">
        <v>58127240</v>
      </c>
      <c r="G323" s="377">
        <f t="shared" si="4"/>
        <v>9</v>
      </c>
    </row>
    <row r="324" spans="1:7" ht="15.75" customHeight="1" x14ac:dyDescent="0.25">
      <c r="A324" s="121">
        <v>5104</v>
      </c>
      <c r="B324" s="121" t="s">
        <v>488</v>
      </c>
      <c r="C324" s="301">
        <v>63286700</v>
      </c>
      <c r="D324" s="301">
        <v>13007500</v>
      </c>
      <c r="E324" s="301">
        <v>0</v>
      </c>
      <c r="F324" s="301">
        <v>76294200</v>
      </c>
      <c r="G324" s="377">
        <f t="shared" si="4"/>
        <v>4</v>
      </c>
    </row>
    <row r="325" spans="1:7" ht="15.75" customHeight="1" x14ac:dyDescent="0.25">
      <c r="A325" s="121">
        <v>510401</v>
      </c>
      <c r="B325" s="121" t="s">
        <v>464</v>
      </c>
      <c r="C325" s="301">
        <v>37968900</v>
      </c>
      <c r="D325" s="301">
        <v>7804200</v>
      </c>
      <c r="E325" s="301">
        <v>0</v>
      </c>
      <c r="F325" s="301">
        <v>45773100</v>
      </c>
      <c r="G325" s="377">
        <f t="shared" si="4"/>
        <v>6</v>
      </c>
    </row>
    <row r="326" spans="1:7" ht="15.75" customHeight="1" x14ac:dyDescent="0.25">
      <c r="A326" s="121">
        <v>510401001</v>
      </c>
      <c r="B326" s="121" t="s">
        <v>464</v>
      </c>
      <c r="C326" s="301">
        <v>37968900</v>
      </c>
      <c r="D326" s="301">
        <v>7804200</v>
      </c>
      <c r="E326" s="301">
        <v>0</v>
      </c>
      <c r="F326" s="301">
        <v>45773100</v>
      </c>
      <c r="G326" s="377">
        <f t="shared" si="4"/>
        <v>9</v>
      </c>
    </row>
    <row r="327" spans="1:7" ht="15.75" customHeight="1" x14ac:dyDescent="0.25">
      <c r="A327" s="121">
        <v>510402</v>
      </c>
      <c r="B327" s="121" t="s">
        <v>465</v>
      </c>
      <c r="C327" s="301">
        <v>25317800</v>
      </c>
      <c r="D327" s="301">
        <v>5203300</v>
      </c>
      <c r="E327" s="301">
        <v>0</v>
      </c>
      <c r="F327" s="301">
        <v>30521100</v>
      </c>
      <c r="G327" s="377">
        <f t="shared" si="4"/>
        <v>6</v>
      </c>
    </row>
    <row r="328" spans="1:7" ht="15.75" customHeight="1" x14ac:dyDescent="0.25">
      <c r="A328" s="121">
        <v>510402001</v>
      </c>
      <c r="B328" s="121" t="s">
        <v>465</v>
      </c>
      <c r="C328" s="301">
        <v>25317800</v>
      </c>
      <c r="D328" s="301">
        <v>5203300</v>
      </c>
      <c r="E328" s="301">
        <v>0</v>
      </c>
      <c r="F328" s="301">
        <v>30521100</v>
      </c>
      <c r="G328" s="377">
        <f t="shared" si="4"/>
        <v>9</v>
      </c>
    </row>
    <row r="329" spans="1:7" ht="15.75" customHeight="1" x14ac:dyDescent="0.25">
      <c r="A329" s="121">
        <v>5107</v>
      </c>
      <c r="B329" s="121" t="s">
        <v>489</v>
      </c>
      <c r="C329" s="301">
        <v>622840838.10000002</v>
      </c>
      <c r="D329" s="301">
        <v>80458607</v>
      </c>
      <c r="E329" s="301">
        <v>0</v>
      </c>
      <c r="F329" s="301">
        <v>703299445.10000002</v>
      </c>
      <c r="G329" s="377">
        <f t="shared" si="4"/>
        <v>4</v>
      </c>
    </row>
    <row r="330" spans="1:7" ht="15.75" customHeight="1" x14ac:dyDescent="0.25">
      <c r="A330" s="121">
        <v>510701</v>
      </c>
      <c r="B330" s="121" t="s">
        <v>300</v>
      </c>
      <c r="C330" s="301">
        <v>126649611.31999999</v>
      </c>
      <c r="D330" s="301">
        <v>18000238</v>
      </c>
      <c r="E330" s="301">
        <v>0</v>
      </c>
      <c r="F330" s="301">
        <v>144649849.31999999</v>
      </c>
      <c r="G330" s="377">
        <f t="shared" si="4"/>
        <v>6</v>
      </c>
    </row>
    <row r="331" spans="1:7" ht="15.75" customHeight="1" x14ac:dyDescent="0.25">
      <c r="A331" s="121">
        <v>510701001</v>
      </c>
      <c r="B331" s="121" t="s">
        <v>300</v>
      </c>
      <c r="C331" s="301">
        <v>126649611.31999999</v>
      </c>
      <c r="D331" s="301">
        <v>18000238</v>
      </c>
      <c r="E331" s="301">
        <v>0</v>
      </c>
      <c r="F331" s="301">
        <v>144649849.31999999</v>
      </c>
      <c r="G331" s="377">
        <f t="shared" ref="G331:G394" si="5">LEN(A331)</f>
        <v>9</v>
      </c>
    </row>
    <row r="332" spans="1:7" ht="15.75" customHeight="1" x14ac:dyDescent="0.25">
      <c r="A332" s="121">
        <v>510702</v>
      </c>
      <c r="B332" s="121" t="s">
        <v>299</v>
      </c>
      <c r="C332" s="301">
        <v>107767623</v>
      </c>
      <c r="D332" s="301">
        <v>26855678</v>
      </c>
      <c r="E332" s="301">
        <v>0</v>
      </c>
      <c r="F332" s="301">
        <v>134623301</v>
      </c>
      <c r="G332" s="377">
        <f t="shared" si="5"/>
        <v>6</v>
      </c>
    </row>
    <row r="333" spans="1:7" ht="15.75" customHeight="1" x14ac:dyDescent="0.25">
      <c r="A333" s="121">
        <v>510702001</v>
      </c>
      <c r="B333" s="121" t="s">
        <v>299</v>
      </c>
      <c r="C333" s="301">
        <v>107767623</v>
      </c>
      <c r="D333" s="301">
        <v>26855678</v>
      </c>
      <c r="E333" s="301">
        <v>0</v>
      </c>
      <c r="F333" s="301">
        <v>134623301</v>
      </c>
      <c r="G333" s="377">
        <f t="shared" si="5"/>
        <v>9</v>
      </c>
    </row>
    <row r="334" spans="1:7" ht="15.75" customHeight="1" x14ac:dyDescent="0.25">
      <c r="A334" s="121">
        <v>510704</v>
      </c>
      <c r="B334" s="121" t="s">
        <v>301</v>
      </c>
      <c r="C334" s="301">
        <v>77787023.159999996</v>
      </c>
      <c r="D334" s="301">
        <v>12243643</v>
      </c>
      <c r="E334" s="301">
        <v>0</v>
      </c>
      <c r="F334" s="301">
        <v>90030666.159999996</v>
      </c>
      <c r="G334" s="377">
        <f t="shared" si="5"/>
        <v>6</v>
      </c>
    </row>
    <row r="335" spans="1:7" ht="15.75" customHeight="1" x14ac:dyDescent="0.25">
      <c r="A335" s="121">
        <v>510704001</v>
      </c>
      <c r="B335" s="121" t="s">
        <v>301</v>
      </c>
      <c r="C335" s="301">
        <v>77787023.159999996</v>
      </c>
      <c r="D335" s="301">
        <v>12243643</v>
      </c>
      <c r="E335" s="301">
        <v>0</v>
      </c>
      <c r="F335" s="301">
        <v>90030666.159999996</v>
      </c>
      <c r="G335" s="377">
        <f t="shared" si="5"/>
        <v>9</v>
      </c>
    </row>
    <row r="336" spans="1:7" ht="15.75" customHeight="1" x14ac:dyDescent="0.25">
      <c r="A336" s="121">
        <v>510705</v>
      </c>
      <c r="B336" s="121" t="s">
        <v>303</v>
      </c>
      <c r="C336" s="301">
        <v>86536706.040000007</v>
      </c>
      <c r="D336" s="301">
        <v>0</v>
      </c>
      <c r="E336" s="301">
        <v>0</v>
      </c>
      <c r="F336" s="301">
        <v>86536706.040000007</v>
      </c>
      <c r="G336" s="377">
        <f t="shared" si="5"/>
        <v>6</v>
      </c>
    </row>
    <row r="337" spans="1:7" ht="15.75" customHeight="1" x14ac:dyDescent="0.25">
      <c r="A337" s="121">
        <v>510705001</v>
      </c>
      <c r="B337" s="121" t="s">
        <v>303</v>
      </c>
      <c r="C337" s="301">
        <v>86536706.040000007</v>
      </c>
      <c r="D337" s="301">
        <v>0</v>
      </c>
      <c r="E337" s="301">
        <v>0</v>
      </c>
      <c r="F337" s="301">
        <v>86536706.040000007</v>
      </c>
      <c r="G337" s="377">
        <f t="shared" si="5"/>
        <v>9</v>
      </c>
    </row>
    <row r="338" spans="1:7" ht="15.75" customHeight="1" x14ac:dyDescent="0.25">
      <c r="A338" s="121">
        <v>510706</v>
      </c>
      <c r="B338" s="121" t="s">
        <v>302</v>
      </c>
      <c r="C338" s="301">
        <v>96431664.329999998</v>
      </c>
      <c r="D338" s="301">
        <v>0</v>
      </c>
      <c r="E338" s="301">
        <v>0</v>
      </c>
      <c r="F338" s="301">
        <v>96431664.329999998</v>
      </c>
      <c r="G338" s="377">
        <f t="shared" si="5"/>
        <v>6</v>
      </c>
    </row>
    <row r="339" spans="1:7" ht="15.75" customHeight="1" x14ac:dyDescent="0.25">
      <c r="A339" s="121">
        <v>510706001</v>
      </c>
      <c r="B339" s="121" t="s">
        <v>302</v>
      </c>
      <c r="C339" s="301">
        <v>96431664.329999998</v>
      </c>
      <c r="D339" s="301">
        <v>0</v>
      </c>
      <c r="E339" s="301">
        <v>0</v>
      </c>
      <c r="F339" s="301">
        <v>96431664.329999998</v>
      </c>
      <c r="G339" s="377">
        <f t="shared" si="5"/>
        <v>9</v>
      </c>
    </row>
    <row r="340" spans="1:7" ht="15.75" customHeight="1" x14ac:dyDescent="0.25">
      <c r="A340" s="121">
        <v>510707</v>
      </c>
      <c r="B340" s="121" t="s">
        <v>305</v>
      </c>
      <c r="C340" s="301">
        <v>10887204.85</v>
      </c>
      <c r="D340" s="301">
        <v>2198585</v>
      </c>
      <c r="E340" s="301">
        <v>0</v>
      </c>
      <c r="F340" s="301">
        <v>13085789.85</v>
      </c>
      <c r="G340" s="377">
        <f t="shared" si="5"/>
        <v>6</v>
      </c>
    </row>
    <row r="341" spans="1:7" ht="15.75" customHeight="1" x14ac:dyDescent="0.25">
      <c r="A341" s="121">
        <v>510707001</v>
      </c>
      <c r="B341" s="121" t="s">
        <v>305</v>
      </c>
      <c r="C341" s="301">
        <v>10887204.85</v>
      </c>
      <c r="D341" s="301">
        <v>2198585</v>
      </c>
      <c r="E341" s="301">
        <v>0</v>
      </c>
      <c r="F341" s="301">
        <v>13085789.85</v>
      </c>
      <c r="G341" s="377">
        <f t="shared" si="5"/>
        <v>9</v>
      </c>
    </row>
    <row r="342" spans="1:7" ht="15.75" customHeight="1" x14ac:dyDescent="0.25">
      <c r="A342" s="121">
        <v>510790</v>
      </c>
      <c r="B342" s="121" t="s">
        <v>306</v>
      </c>
      <c r="C342" s="301">
        <v>116781005.40000001</v>
      </c>
      <c r="D342" s="301">
        <v>21160463</v>
      </c>
      <c r="E342" s="301">
        <v>0</v>
      </c>
      <c r="F342" s="301">
        <v>137941468.40000001</v>
      </c>
      <c r="G342" s="377">
        <f t="shared" si="5"/>
        <v>6</v>
      </c>
    </row>
    <row r="343" spans="1:7" ht="15.75" customHeight="1" x14ac:dyDescent="0.25">
      <c r="A343" s="121">
        <v>510790003</v>
      </c>
      <c r="B343" s="121" t="s">
        <v>340</v>
      </c>
      <c r="C343" s="301">
        <v>45439985</v>
      </c>
      <c r="D343" s="301">
        <v>12192238</v>
      </c>
      <c r="E343" s="301">
        <v>0</v>
      </c>
      <c r="F343" s="301">
        <v>57632223</v>
      </c>
      <c r="G343" s="377">
        <f t="shared" si="5"/>
        <v>9</v>
      </c>
    </row>
    <row r="344" spans="1:7" ht="15.75" customHeight="1" x14ac:dyDescent="0.25">
      <c r="A344" s="121">
        <v>510790004</v>
      </c>
      <c r="B344" s="121" t="s">
        <v>341</v>
      </c>
      <c r="C344" s="301">
        <v>31554687</v>
      </c>
      <c r="D344" s="301">
        <v>5846986</v>
      </c>
      <c r="E344" s="301">
        <v>0</v>
      </c>
      <c r="F344" s="301">
        <v>37401673</v>
      </c>
      <c r="G344" s="377">
        <f t="shared" si="5"/>
        <v>9</v>
      </c>
    </row>
    <row r="345" spans="1:7" ht="15.75" customHeight="1" x14ac:dyDescent="0.25">
      <c r="A345" s="121">
        <v>510790024</v>
      </c>
      <c r="B345" s="121" t="s">
        <v>342</v>
      </c>
      <c r="C345" s="301">
        <v>39786333.399999999</v>
      </c>
      <c r="D345" s="301">
        <v>3121239</v>
      </c>
      <c r="E345" s="301">
        <v>0</v>
      </c>
      <c r="F345" s="301">
        <v>42907572.399999999</v>
      </c>
      <c r="G345" s="377">
        <f t="shared" si="5"/>
        <v>9</v>
      </c>
    </row>
    <row r="346" spans="1:7" ht="15.75" customHeight="1" x14ac:dyDescent="0.25">
      <c r="A346" s="121">
        <v>5108</v>
      </c>
      <c r="B346" s="121" t="s">
        <v>490</v>
      </c>
      <c r="C346" s="301">
        <v>24998159</v>
      </c>
      <c r="D346" s="301">
        <v>0</v>
      </c>
      <c r="E346" s="301">
        <v>0</v>
      </c>
      <c r="F346" s="301">
        <v>24998159</v>
      </c>
      <c r="G346" s="377">
        <f t="shared" si="5"/>
        <v>4</v>
      </c>
    </row>
    <row r="347" spans="1:7" ht="15.75" customHeight="1" x14ac:dyDescent="0.25">
      <c r="A347" s="121">
        <v>510803</v>
      </c>
      <c r="B347" s="121" t="s">
        <v>491</v>
      </c>
      <c r="C347" s="301">
        <v>24998159</v>
      </c>
      <c r="D347" s="301">
        <v>0</v>
      </c>
      <c r="E347" s="301">
        <v>0</v>
      </c>
      <c r="F347" s="301">
        <v>24998159</v>
      </c>
      <c r="G347" s="377">
        <f t="shared" si="5"/>
        <v>6</v>
      </c>
    </row>
    <row r="348" spans="1:7" ht="15.75" customHeight="1" x14ac:dyDescent="0.25">
      <c r="A348" s="121">
        <v>510803002</v>
      </c>
      <c r="B348" s="121" t="s">
        <v>1123</v>
      </c>
      <c r="C348" s="301">
        <v>24998159</v>
      </c>
      <c r="D348" s="301">
        <v>0</v>
      </c>
      <c r="E348" s="301">
        <v>0</v>
      </c>
      <c r="F348" s="301">
        <v>24998159</v>
      </c>
      <c r="G348" s="377">
        <f t="shared" si="5"/>
        <v>9</v>
      </c>
    </row>
    <row r="349" spans="1:7" ht="15.75" customHeight="1" x14ac:dyDescent="0.25">
      <c r="A349" s="121">
        <v>5111</v>
      </c>
      <c r="B349" s="121" t="s">
        <v>492</v>
      </c>
      <c r="C349" s="301">
        <v>1019605457.95</v>
      </c>
      <c r="D349" s="301">
        <v>282020223.67000002</v>
      </c>
      <c r="E349" s="301">
        <v>30700081.149999999</v>
      </c>
      <c r="F349" s="301">
        <v>1270925600.47</v>
      </c>
      <c r="G349" s="377">
        <f t="shared" si="5"/>
        <v>4</v>
      </c>
    </row>
    <row r="350" spans="1:7" ht="15.75" customHeight="1" x14ac:dyDescent="0.25">
      <c r="A350" s="121">
        <v>511113</v>
      </c>
      <c r="B350" s="121" t="s">
        <v>343</v>
      </c>
      <c r="C350" s="301">
        <v>79887941</v>
      </c>
      <c r="D350" s="301">
        <v>42130118</v>
      </c>
      <c r="E350" s="301">
        <v>0</v>
      </c>
      <c r="F350" s="301">
        <v>122018059</v>
      </c>
      <c r="G350" s="377">
        <f t="shared" si="5"/>
        <v>6</v>
      </c>
    </row>
    <row r="351" spans="1:7" ht="15.75" customHeight="1" x14ac:dyDescent="0.25">
      <c r="A351" s="121">
        <v>511113001</v>
      </c>
      <c r="B351" s="121" t="s">
        <v>343</v>
      </c>
      <c r="C351" s="301">
        <v>79887941</v>
      </c>
      <c r="D351" s="301">
        <v>42130118</v>
      </c>
      <c r="E351" s="301">
        <v>0</v>
      </c>
      <c r="F351" s="301">
        <v>122018059</v>
      </c>
      <c r="G351" s="377">
        <f t="shared" si="5"/>
        <v>9</v>
      </c>
    </row>
    <row r="352" spans="1:7" ht="15.75" customHeight="1" x14ac:dyDescent="0.25">
      <c r="A352" s="121">
        <v>511114</v>
      </c>
      <c r="B352" s="121" t="s">
        <v>57</v>
      </c>
      <c r="C352" s="301">
        <v>18044880.59</v>
      </c>
      <c r="D352" s="301">
        <v>2520847.0299999998</v>
      </c>
      <c r="E352" s="301">
        <v>1412319</v>
      </c>
      <c r="F352" s="301">
        <v>19153408.620000001</v>
      </c>
      <c r="G352" s="377">
        <f t="shared" si="5"/>
        <v>6</v>
      </c>
    </row>
    <row r="353" spans="1:7" ht="15.75" customHeight="1" x14ac:dyDescent="0.25">
      <c r="A353" s="121">
        <v>511114001</v>
      </c>
      <c r="B353" s="121" t="s">
        <v>57</v>
      </c>
      <c r="C353" s="301">
        <v>18044880.59</v>
      </c>
      <c r="D353" s="301">
        <v>2520847.0299999998</v>
      </c>
      <c r="E353" s="301">
        <v>1412319</v>
      </c>
      <c r="F353" s="301">
        <v>19153408.620000001</v>
      </c>
      <c r="G353" s="377">
        <f t="shared" si="5"/>
        <v>9</v>
      </c>
    </row>
    <row r="354" spans="1:7" ht="15.75" customHeight="1" x14ac:dyDescent="0.25">
      <c r="A354" s="121">
        <v>511115</v>
      </c>
      <c r="B354" s="121" t="s">
        <v>344</v>
      </c>
      <c r="C354" s="301">
        <v>2115416</v>
      </c>
      <c r="D354" s="301">
        <v>24759219.149999999</v>
      </c>
      <c r="E354" s="301">
        <v>18831375.149999999</v>
      </c>
      <c r="F354" s="301">
        <v>8043260</v>
      </c>
      <c r="G354" s="377">
        <f t="shared" si="5"/>
        <v>6</v>
      </c>
    </row>
    <row r="355" spans="1:7" ht="15.75" customHeight="1" x14ac:dyDescent="0.25">
      <c r="A355" s="121">
        <v>511115001</v>
      </c>
      <c r="B355" s="121" t="s">
        <v>344</v>
      </c>
      <c r="C355" s="301">
        <v>2115416</v>
      </c>
      <c r="D355" s="301">
        <v>24759219.149999999</v>
      </c>
      <c r="E355" s="301">
        <v>18831375.149999999</v>
      </c>
      <c r="F355" s="301">
        <v>8043260</v>
      </c>
      <c r="G355" s="377">
        <f t="shared" si="5"/>
        <v>9</v>
      </c>
    </row>
    <row r="356" spans="1:7" ht="15.75" customHeight="1" x14ac:dyDescent="0.25">
      <c r="A356" s="121">
        <v>511117</v>
      </c>
      <c r="B356" s="121" t="s">
        <v>295</v>
      </c>
      <c r="C356" s="301">
        <v>36789310</v>
      </c>
      <c r="D356" s="301">
        <v>4914280</v>
      </c>
      <c r="E356" s="301">
        <v>0</v>
      </c>
      <c r="F356" s="301">
        <v>41703590</v>
      </c>
      <c r="G356" s="377">
        <f t="shared" si="5"/>
        <v>6</v>
      </c>
    </row>
    <row r="357" spans="1:7" ht="15.75" customHeight="1" x14ac:dyDescent="0.25">
      <c r="A357" s="121">
        <v>511117001</v>
      </c>
      <c r="B357" s="121" t="s">
        <v>295</v>
      </c>
      <c r="C357" s="301">
        <v>36789310</v>
      </c>
      <c r="D357" s="301">
        <v>4914280</v>
      </c>
      <c r="E357" s="301">
        <v>0</v>
      </c>
      <c r="F357" s="301">
        <v>41703590</v>
      </c>
      <c r="G357" s="377">
        <f t="shared" si="5"/>
        <v>9</v>
      </c>
    </row>
    <row r="358" spans="1:7" ht="15.75" customHeight="1" x14ac:dyDescent="0.25">
      <c r="A358" s="121">
        <v>511119</v>
      </c>
      <c r="B358" s="121" t="s">
        <v>345</v>
      </c>
      <c r="C358" s="301">
        <v>21205163</v>
      </c>
      <c r="D358" s="301">
        <v>989732</v>
      </c>
      <c r="E358" s="301">
        <v>0</v>
      </c>
      <c r="F358" s="301">
        <v>22194895</v>
      </c>
      <c r="G358" s="377">
        <f t="shared" si="5"/>
        <v>6</v>
      </c>
    </row>
    <row r="359" spans="1:7" ht="15.75" customHeight="1" x14ac:dyDescent="0.25">
      <c r="A359" s="121">
        <v>511119001</v>
      </c>
      <c r="B359" s="121" t="s">
        <v>345</v>
      </c>
      <c r="C359" s="301">
        <v>21205163</v>
      </c>
      <c r="D359" s="301">
        <v>989732</v>
      </c>
      <c r="E359" s="301">
        <v>0</v>
      </c>
      <c r="F359" s="301">
        <v>22194895</v>
      </c>
      <c r="G359" s="377">
        <f t="shared" si="5"/>
        <v>9</v>
      </c>
    </row>
    <row r="360" spans="1:7" ht="15.75" customHeight="1" x14ac:dyDescent="0.25">
      <c r="A360" s="121">
        <v>511121</v>
      </c>
      <c r="B360" s="121" t="s">
        <v>346</v>
      </c>
      <c r="C360" s="301">
        <v>1895532.43</v>
      </c>
      <c r="D360" s="301">
        <v>610537.41</v>
      </c>
      <c r="E360" s="301">
        <v>0</v>
      </c>
      <c r="F360" s="301">
        <v>2506069.84</v>
      </c>
      <c r="G360" s="377">
        <f t="shared" si="5"/>
        <v>6</v>
      </c>
    </row>
    <row r="361" spans="1:7" ht="15.75" customHeight="1" x14ac:dyDescent="0.25">
      <c r="A361" s="121">
        <v>511121001</v>
      </c>
      <c r="B361" s="121" t="s">
        <v>346</v>
      </c>
      <c r="C361" s="301">
        <v>1895532.43</v>
      </c>
      <c r="D361" s="301">
        <v>610537.41</v>
      </c>
      <c r="E361" s="301">
        <v>0</v>
      </c>
      <c r="F361" s="301">
        <v>2506069.84</v>
      </c>
      <c r="G361" s="377">
        <f t="shared" si="5"/>
        <v>9</v>
      </c>
    </row>
    <row r="362" spans="1:7" ht="15.75" customHeight="1" x14ac:dyDescent="0.25">
      <c r="A362" s="121">
        <v>511123</v>
      </c>
      <c r="B362" s="121" t="s">
        <v>347</v>
      </c>
      <c r="C362" s="301">
        <v>78000</v>
      </c>
      <c r="D362" s="301">
        <v>83000</v>
      </c>
      <c r="E362" s="301">
        <v>0</v>
      </c>
      <c r="F362" s="301">
        <v>161000</v>
      </c>
      <c r="G362" s="377">
        <f t="shared" si="5"/>
        <v>6</v>
      </c>
    </row>
    <row r="363" spans="1:7" ht="15.75" customHeight="1" x14ac:dyDescent="0.25">
      <c r="A363" s="121">
        <v>511123001</v>
      </c>
      <c r="B363" s="121" t="s">
        <v>347</v>
      </c>
      <c r="C363" s="301">
        <v>78000</v>
      </c>
      <c r="D363" s="301">
        <v>83000</v>
      </c>
      <c r="E363" s="301">
        <v>0</v>
      </c>
      <c r="F363" s="301">
        <v>161000</v>
      </c>
      <c r="G363" s="377">
        <f t="shared" si="5"/>
        <v>9</v>
      </c>
    </row>
    <row r="364" spans="1:7" ht="15.75" customHeight="1" x14ac:dyDescent="0.25">
      <c r="A364" s="121">
        <v>511146</v>
      </c>
      <c r="B364" s="121" t="s">
        <v>349</v>
      </c>
      <c r="C364" s="301">
        <v>456700</v>
      </c>
      <c r="D364" s="301">
        <v>227284</v>
      </c>
      <c r="E364" s="301">
        <v>0</v>
      </c>
      <c r="F364" s="301">
        <v>683984</v>
      </c>
      <c r="G364" s="377">
        <f t="shared" si="5"/>
        <v>6</v>
      </c>
    </row>
    <row r="365" spans="1:7" ht="15.75" customHeight="1" x14ac:dyDescent="0.25">
      <c r="A365" s="121">
        <v>511146001</v>
      </c>
      <c r="B365" s="121" t="s">
        <v>349</v>
      </c>
      <c r="C365" s="301">
        <v>456700</v>
      </c>
      <c r="D365" s="301">
        <v>227284</v>
      </c>
      <c r="E365" s="301">
        <v>0</v>
      </c>
      <c r="F365" s="301">
        <v>683984</v>
      </c>
      <c r="G365" s="377">
        <f t="shared" si="5"/>
        <v>9</v>
      </c>
    </row>
    <row r="366" spans="1:7" ht="15.75" customHeight="1" x14ac:dyDescent="0.25">
      <c r="A366" s="121">
        <v>511149</v>
      </c>
      <c r="B366" s="121" t="s">
        <v>350</v>
      </c>
      <c r="C366" s="301">
        <v>25397316.300000001</v>
      </c>
      <c r="D366" s="301">
        <v>187900</v>
      </c>
      <c r="E366" s="301">
        <v>0</v>
      </c>
      <c r="F366" s="301">
        <v>25585216.300000001</v>
      </c>
      <c r="G366" s="377">
        <f t="shared" si="5"/>
        <v>6</v>
      </c>
    </row>
    <row r="367" spans="1:7" ht="15.75" customHeight="1" x14ac:dyDescent="0.25">
      <c r="A367" s="121">
        <v>511149001</v>
      </c>
      <c r="B367" s="121" t="s">
        <v>350</v>
      </c>
      <c r="C367" s="301">
        <v>25397316.300000001</v>
      </c>
      <c r="D367" s="301">
        <v>187900</v>
      </c>
      <c r="E367" s="301">
        <v>0</v>
      </c>
      <c r="F367" s="301">
        <v>25585216.300000001</v>
      </c>
      <c r="G367" s="377">
        <f t="shared" si="5"/>
        <v>9</v>
      </c>
    </row>
    <row r="368" spans="1:7" ht="15.75" customHeight="1" x14ac:dyDescent="0.25">
      <c r="A368" s="121">
        <v>511155</v>
      </c>
      <c r="B368" s="121" t="s">
        <v>352</v>
      </c>
      <c r="C368" s="301">
        <v>17738393.510000002</v>
      </c>
      <c r="D368" s="301">
        <v>761351.93</v>
      </c>
      <c r="E368" s="301">
        <v>0</v>
      </c>
      <c r="F368" s="301">
        <v>18499745.440000001</v>
      </c>
      <c r="G368" s="377">
        <f t="shared" si="5"/>
        <v>6</v>
      </c>
    </row>
    <row r="369" spans="1:11" ht="15.75" customHeight="1" x14ac:dyDescent="0.25">
      <c r="A369" s="121">
        <v>511155001</v>
      </c>
      <c r="B369" s="121" t="s">
        <v>352</v>
      </c>
      <c r="C369" s="301">
        <v>17738393.510000002</v>
      </c>
      <c r="D369" s="301">
        <v>761351.93</v>
      </c>
      <c r="E369" s="301">
        <v>0</v>
      </c>
      <c r="F369" s="301">
        <v>18499745.440000001</v>
      </c>
      <c r="G369" s="377">
        <f t="shared" si="5"/>
        <v>9</v>
      </c>
    </row>
    <row r="370" spans="1:11" ht="15.75" customHeight="1" x14ac:dyDescent="0.25">
      <c r="A370" s="121">
        <v>511159</v>
      </c>
      <c r="B370" s="121" t="s">
        <v>263</v>
      </c>
      <c r="C370" s="301">
        <v>714000</v>
      </c>
      <c r="D370" s="301">
        <v>267750</v>
      </c>
      <c r="E370" s="301">
        <v>0</v>
      </c>
      <c r="F370" s="301">
        <v>981750</v>
      </c>
      <c r="G370" s="377">
        <f t="shared" si="5"/>
        <v>6</v>
      </c>
    </row>
    <row r="371" spans="1:11" ht="15.75" customHeight="1" x14ac:dyDescent="0.25">
      <c r="A371" s="121">
        <v>511159001</v>
      </c>
      <c r="B371" s="121" t="s">
        <v>263</v>
      </c>
      <c r="C371" s="301">
        <v>714000</v>
      </c>
      <c r="D371" s="301">
        <v>267750</v>
      </c>
      <c r="E371" s="301">
        <v>0</v>
      </c>
      <c r="F371" s="301">
        <v>981750</v>
      </c>
      <c r="G371" s="377">
        <f t="shared" si="5"/>
        <v>9</v>
      </c>
    </row>
    <row r="372" spans="1:11" ht="15.75" customHeight="1" x14ac:dyDescent="0.25">
      <c r="A372" s="121">
        <v>511166</v>
      </c>
      <c r="B372" s="121" t="s">
        <v>1202</v>
      </c>
      <c r="C372" s="301">
        <v>7800000</v>
      </c>
      <c r="D372" s="301">
        <v>0</v>
      </c>
      <c r="E372" s="301">
        <v>0</v>
      </c>
      <c r="F372" s="301">
        <v>7800000</v>
      </c>
      <c r="G372" s="377">
        <f t="shared" si="5"/>
        <v>6</v>
      </c>
    </row>
    <row r="373" spans="1:11" ht="15.75" customHeight="1" x14ac:dyDescent="0.25">
      <c r="A373" s="121">
        <v>511166001</v>
      </c>
      <c r="B373" s="121" t="s">
        <v>1202</v>
      </c>
      <c r="C373" s="301">
        <v>7800000</v>
      </c>
      <c r="D373" s="301">
        <v>0</v>
      </c>
      <c r="E373" s="301">
        <v>0</v>
      </c>
      <c r="F373" s="301">
        <v>7800000</v>
      </c>
      <c r="G373" s="377">
        <f t="shared" si="5"/>
        <v>9</v>
      </c>
    </row>
    <row r="374" spans="1:11" ht="15.75" customHeight="1" x14ac:dyDescent="0.25">
      <c r="A374" s="121">
        <v>511179</v>
      </c>
      <c r="B374" s="121" t="s">
        <v>278</v>
      </c>
      <c r="C374" s="301">
        <v>27714995</v>
      </c>
      <c r="D374" s="301">
        <v>15745653</v>
      </c>
      <c r="E374" s="301">
        <v>10456387</v>
      </c>
      <c r="F374" s="301">
        <v>33004261</v>
      </c>
      <c r="G374" s="377">
        <f t="shared" si="5"/>
        <v>6</v>
      </c>
    </row>
    <row r="375" spans="1:11" s="124" customFormat="1" ht="15.75" customHeight="1" x14ac:dyDescent="0.25">
      <c r="A375" s="121">
        <v>511179001</v>
      </c>
      <c r="B375" s="121" t="s">
        <v>278</v>
      </c>
      <c r="C375" s="301">
        <v>27714995</v>
      </c>
      <c r="D375" s="301">
        <v>15745653</v>
      </c>
      <c r="E375" s="301">
        <v>10456387</v>
      </c>
      <c r="F375" s="301">
        <v>33004261</v>
      </c>
      <c r="G375" s="377">
        <f t="shared" si="5"/>
        <v>9</v>
      </c>
      <c r="I375" s="182">
        <f>+F461</f>
        <v>0</v>
      </c>
      <c r="J375" s="183">
        <f>+F375-I375</f>
        <v>33004261</v>
      </c>
      <c r="K375" s="182"/>
    </row>
    <row r="376" spans="1:11" ht="15.75" customHeight="1" x14ac:dyDescent="0.25">
      <c r="A376" s="121">
        <v>511180</v>
      </c>
      <c r="B376" s="121" t="s">
        <v>279</v>
      </c>
      <c r="C376" s="301">
        <v>772416499.41999996</v>
      </c>
      <c r="D376" s="301">
        <v>186607691</v>
      </c>
      <c r="E376" s="301">
        <v>0</v>
      </c>
      <c r="F376" s="301">
        <v>959024190.41999996</v>
      </c>
      <c r="G376" s="377">
        <f t="shared" si="5"/>
        <v>6</v>
      </c>
    </row>
    <row r="377" spans="1:11" ht="15.75" customHeight="1" x14ac:dyDescent="0.25">
      <c r="A377" s="121">
        <v>511180001</v>
      </c>
      <c r="B377" s="121" t="s">
        <v>279</v>
      </c>
      <c r="C377" s="301">
        <v>772416499.41999996</v>
      </c>
      <c r="D377" s="301">
        <v>186607691</v>
      </c>
      <c r="E377" s="301">
        <v>0</v>
      </c>
      <c r="F377" s="301">
        <v>959024190.41999996</v>
      </c>
      <c r="G377" s="377">
        <f t="shared" si="5"/>
        <v>9</v>
      </c>
    </row>
    <row r="378" spans="1:11" ht="15.75" customHeight="1" x14ac:dyDescent="0.25">
      <c r="A378" s="121">
        <v>511183</v>
      </c>
      <c r="B378" s="121" t="s">
        <v>354</v>
      </c>
      <c r="C378" s="301">
        <v>7036000.7000000002</v>
      </c>
      <c r="D378" s="301">
        <v>2214860.15</v>
      </c>
      <c r="E378" s="301">
        <v>0</v>
      </c>
      <c r="F378" s="301">
        <v>9250860.8499999996</v>
      </c>
      <c r="G378" s="377">
        <f t="shared" si="5"/>
        <v>6</v>
      </c>
    </row>
    <row r="379" spans="1:11" ht="15.75" customHeight="1" x14ac:dyDescent="0.25">
      <c r="A379" s="121">
        <v>511183001</v>
      </c>
      <c r="B379" s="121" t="s">
        <v>354</v>
      </c>
      <c r="C379" s="301">
        <v>7036000.7000000002</v>
      </c>
      <c r="D379" s="301">
        <v>2214860.15</v>
      </c>
      <c r="E379" s="301">
        <v>0</v>
      </c>
      <c r="F379" s="301">
        <v>9250860.8499999996</v>
      </c>
      <c r="G379" s="377">
        <f t="shared" si="5"/>
        <v>9</v>
      </c>
    </row>
    <row r="380" spans="1:11" ht="15.75" customHeight="1" x14ac:dyDescent="0.25">
      <c r="A380" s="121">
        <v>511190</v>
      </c>
      <c r="B380" s="121" t="s">
        <v>355</v>
      </c>
      <c r="C380" s="301">
        <v>315310</v>
      </c>
      <c r="D380" s="301">
        <v>0</v>
      </c>
      <c r="E380" s="301">
        <v>0</v>
      </c>
      <c r="F380" s="301">
        <v>315310</v>
      </c>
      <c r="G380" s="377">
        <f t="shared" si="5"/>
        <v>6</v>
      </c>
    </row>
    <row r="381" spans="1:11" ht="15.75" customHeight="1" x14ac:dyDescent="0.25">
      <c r="A381" s="121">
        <v>511190001</v>
      </c>
      <c r="B381" s="121" t="s">
        <v>355</v>
      </c>
      <c r="C381" s="301">
        <v>315310</v>
      </c>
      <c r="D381" s="301">
        <v>0</v>
      </c>
      <c r="E381" s="301">
        <v>0</v>
      </c>
      <c r="F381" s="301">
        <v>315310</v>
      </c>
      <c r="G381" s="377">
        <f t="shared" si="5"/>
        <v>9</v>
      </c>
    </row>
    <row r="382" spans="1:11" ht="15.75" customHeight="1" x14ac:dyDescent="0.25">
      <c r="A382" s="121">
        <v>5120</v>
      </c>
      <c r="B382" s="121" t="s">
        <v>460</v>
      </c>
      <c r="C382" s="301">
        <v>38669000</v>
      </c>
      <c r="D382" s="301">
        <v>0</v>
      </c>
      <c r="E382" s="301">
        <v>0</v>
      </c>
      <c r="F382" s="301">
        <v>38669000</v>
      </c>
      <c r="G382" s="377">
        <f t="shared" si="5"/>
        <v>4</v>
      </c>
    </row>
    <row r="383" spans="1:11" ht="15.75" customHeight="1" x14ac:dyDescent="0.25">
      <c r="A383" s="121">
        <v>512001</v>
      </c>
      <c r="B383" s="121" t="s">
        <v>285</v>
      </c>
      <c r="C383" s="301">
        <v>35568000</v>
      </c>
      <c r="D383" s="301">
        <v>0</v>
      </c>
      <c r="E383" s="301">
        <v>0</v>
      </c>
      <c r="F383" s="301">
        <v>35568000</v>
      </c>
      <c r="G383" s="377">
        <f t="shared" si="5"/>
        <v>6</v>
      </c>
    </row>
    <row r="384" spans="1:11" ht="15.75" customHeight="1" x14ac:dyDescent="0.25">
      <c r="A384" s="121">
        <v>512001001</v>
      </c>
      <c r="B384" s="121" t="s">
        <v>285</v>
      </c>
      <c r="C384" s="301">
        <v>35568000</v>
      </c>
      <c r="D384" s="301">
        <v>0</v>
      </c>
      <c r="E384" s="301">
        <v>0</v>
      </c>
      <c r="F384" s="301">
        <v>35568000</v>
      </c>
      <c r="G384" s="377">
        <f t="shared" si="5"/>
        <v>9</v>
      </c>
    </row>
    <row r="385" spans="1:11" ht="15.75" customHeight="1" x14ac:dyDescent="0.25">
      <c r="A385" s="121">
        <v>512009</v>
      </c>
      <c r="B385" s="121" t="s">
        <v>286</v>
      </c>
      <c r="C385" s="301">
        <v>2984000</v>
      </c>
      <c r="D385" s="301">
        <v>0</v>
      </c>
      <c r="E385" s="301">
        <v>0</v>
      </c>
      <c r="F385" s="301">
        <v>2984000</v>
      </c>
      <c r="G385" s="377">
        <f t="shared" si="5"/>
        <v>6</v>
      </c>
    </row>
    <row r="386" spans="1:11" s="124" customFormat="1" ht="15.75" customHeight="1" x14ac:dyDescent="0.25">
      <c r="A386" s="121">
        <v>512009001</v>
      </c>
      <c r="B386" s="121" t="s">
        <v>286</v>
      </c>
      <c r="C386" s="301">
        <v>2984000</v>
      </c>
      <c r="D386" s="301">
        <v>0</v>
      </c>
      <c r="E386" s="301">
        <v>0</v>
      </c>
      <c r="F386" s="301">
        <v>2984000</v>
      </c>
      <c r="G386" s="377">
        <f t="shared" si="5"/>
        <v>9</v>
      </c>
      <c r="I386" s="182">
        <f>+F462</f>
        <v>0</v>
      </c>
      <c r="J386" s="183">
        <f>+F386-I386</f>
        <v>2984000</v>
      </c>
      <c r="K386" s="182"/>
    </row>
    <row r="387" spans="1:11" ht="15.75" customHeight="1" x14ac:dyDescent="0.25">
      <c r="A387" s="121">
        <v>512011</v>
      </c>
      <c r="B387" s="121" t="s">
        <v>287</v>
      </c>
      <c r="C387" s="301">
        <v>117000</v>
      </c>
      <c r="D387" s="301">
        <v>0</v>
      </c>
      <c r="E387" s="301">
        <v>0</v>
      </c>
      <c r="F387" s="301">
        <v>117000</v>
      </c>
      <c r="G387" s="377">
        <f t="shared" si="5"/>
        <v>6</v>
      </c>
    </row>
    <row r="388" spans="1:11" ht="15.75" customHeight="1" x14ac:dyDescent="0.25">
      <c r="A388" s="121">
        <v>512011001</v>
      </c>
      <c r="B388" s="121" t="s">
        <v>287</v>
      </c>
      <c r="C388" s="301">
        <v>117000</v>
      </c>
      <c r="D388" s="301">
        <v>0</v>
      </c>
      <c r="E388" s="301">
        <v>0</v>
      </c>
      <c r="F388" s="301">
        <v>117000</v>
      </c>
      <c r="G388" s="377">
        <f t="shared" si="5"/>
        <v>9</v>
      </c>
    </row>
    <row r="389" spans="1:11" ht="15.75" customHeight="1" x14ac:dyDescent="0.25">
      <c r="A389" s="121">
        <v>53</v>
      </c>
      <c r="B389" s="121" t="s">
        <v>356</v>
      </c>
      <c r="C389" s="301">
        <v>140641974.47999999</v>
      </c>
      <c r="D389" s="301">
        <v>30620502</v>
      </c>
      <c r="E389" s="301">
        <v>0</v>
      </c>
      <c r="F389" s="301">
        <v>171262476.47999999</v>
      </c>
      <c r="G389" s="377">
        <f t="shared" si="5"/>
        <v>2</v>
      </c>
    </row>
    <row r="390" spans="1:11" ht="15.75" customHeight="1" x14ac:dyDescent="0.25">
      <c r="A390" s="121">
        <v>5360</v>
      </c>
      <c r="B390" s="121" t="s">
        <v>493</v>
      </c>
      <c r="C390" s="301">
        <v>95907003.480000004</v>
      </c>
      <c r="D390" s="301">
        <v>22759905</v>
      </c>
      <c r="E390" s="301">
        <v>0</v>
      </c>
      <c r="F390" s="301">
        <v>118666908.48</v>
      </c>
      <c r="G390" s="377">
        <f t="shared" si="5"/>
        <v>4</v>
      </c>
    </row>
    <row r="391" spans="1:11" ht="15.75" customHeight="1" x14ac:dyDescent="0.25">
      <c r="A391" s="121">
        <v>536001</v>
      </c>
      <c r="B391" s="121" t="s">
        <v>69</v>
      </c>
      <c r="C391" s="301">
        <v>39945090</v>
      </c>
      <c r="D391" s="301">
        <v>6657515</v>
      </c>
      <c r="E391" s="301">
        <v>0</v>
      </c>
      <c r="F391" s="301">
        <v>46602605</v>
      </c>
      <c r="G391" s="377">
        <f t="shared" si="5"/>
        <v>6</v>
      </c>
    </row>
    <row r="392" spans="1:11" ht="15.75" customHeight="1" x14ac:dyDescent="0.25">
      <c r="A392" s="121">
        <v>536001001</v>
      </c>
      <c r="B392" s="121" t="s">
        <v>251</v>
      </c>
      <c r="C392" s="301">
        <v>39945090</v>
      </c>
      <c r="D392" s="301">
        <v>6657515</v>
      </c>
      <c r="E392" s="301">
        <v>0</v>
      </c>
      <c r="F392" s="301">
        <v>46602605</v>
      </c>
      <c r="G392" s="377">
        <f t="shared" si="5"/>
        <v>9</v>
      </c>
    </row>
    <row r="393" spans="1:11" ht="15.75" customHeight="1" x14ac:dyDescent="0.25">
      <c r="A393" s="121">
        <v>536003</v>
      </c>
      <c r="B393" s="121" t="s">
        <v>70</v>
      </c>
      <c r="C393" s="301">
        <v>1267590</v>
      </c>
      <c r="D393" s="301">
        <v>211265</v>
      </c>
      <c r="E393" s="301">
        <v>0</v>
      </c>
      <c r="F393" s="301">
        <v>1478855</v>
      </c>
      <c r="G393" s="377">
        <f t="shared" si="5"/>
        <v>6</v>
      </c>
    </row>
    <row r="394" spans="1:11" ht="15.75" customHeight="1" x14ac:dyDescent="0.25">
      <c r="A394" s="121">
        <v>536003006</v>
      </c>
      <c r="B394" s="121" t="s">
        <v>239</v>
      </c>
      <c r="C394" s="301">
        <v>1267590</v>
      </c>
      <c r="D394" s="301">
        <v>211265</v>
      </c>
      <c r="E394" s="301">
        <v>0</v>
      </c>
      <c r="F394" s="301">
        <v>1478855</v>
      </c>
      <c r="G394" s="377">
        <f t="shared" si="5"/>
        <v>9</v>
      </c>
    </row>
    <row r="395" spans="1:11" ht="15.75" customHeight="1" x14ac:dyDescent="0.25">
      <c r="A395" s="121">
        <v>536004</v>
      </c>
      <c r="B395" s="121" t="s">
        <v>71</v>
      </c>
      <c r="C395" s="301">
        <v>43662176</v>
      </c>
      <c r="D395" s="301">
        <v>9899727</v>
      </c>
      <c r="E395" s="301">
        <v>0</v>
      </c>
      <c r="F395" s="301">
        <v>53561903</v>
      </c>
      <c r="G395" s="377">
        <f t="shared" ref="G395:G447" si="6">LEN(A395)</f>
        <v>6</v>
      </c>
    </row>
    <row r="396" spans="1:11" ht="15.75" customHeight="1" x14ac:dyDescent="0.25">
      <c r="A396" s="121">
        <v>536004004</v>
      </c>
      <c r="B396" s="121" t="s">
        <v>228</v>
      </c>
      <c r="C396" s="301">
        <v>40929950</v>
      </c>
      <c r="D396" s="301">
        <v>9503408</v>
      </c>
      <c r="E396" s="301">
        <v>0</v>
      </c>
      <c r="F396" s="301">
        <v>50433358</v>
      </c>
      <c r="G396" s="377">
        <f t="shared" si="6"/>
        <v>9</v>
      </c>
    </row>
    <row r="397" spans="1:11" ht="15.75" customHeight="1" x14ac:dyDescent="0.25">
      <c r="A397" s="121">
        <v>536004012</v>
      </c>
      <c r="B397" s="121" t="s">
        <v>231</v>
      </c>
      <c r="C397" s="301">
        <v>2732226</v>
      </c>
      <c r="D397" s="301">
        <v>396319</v>
      </c>
      <c r="E397" s="301">
        <v>0</v>
      </c>
      <c r="F397" s="301">
        <v>3128545</v>
      </c>
      <c r="G397" s="377">
        <f t="shared" si="6"/>
        <v>9</v>
      </c>
    </row>
    <row r="398" spans="1:11" ht="15.75" customHeight="1" x14ac:dyDescent="0.25">
      <c r="A398" s="121">
        <v>536006</v>
      </c>
      <c r="B398" s="121" t="s">
        <v>73</v>
      </c>
      <c r="C398" s="301">
        <v>11032147.48</v>
      </c>
      <c r="D398" s="301">
        <v>1793195</v>
      </c>
      <c r="E398" s="301">
        <v>0</v>
      </c>
      <c r="F398" s="301">
        <v>12825342.48</v>
      </c>
      <c r="G398" s="377">
        <f t="shared" si="6"/>
        <v>6</v>
      </c>
    </row>
    <row r="399" spans="1:11" ht="15.75" customHeight="1" x14ac:dyDescent="0.25">
      <c r="A399" s="121">
        <v>536006001</v>
      </c>
      <c r="B399" s="121" t="s">
        <v>234</v>
      </c>
      <c r="C399" s="301">
        <v>9793308.9299999997</v>
      </c>
      <c r="D399" s="301">
        <v>1592741</v>
      </c>
      <c r="E399" s="301">
        <v>0</v>
      </c>
      <c r="F399" s="301">
        <v>11386049.93</v>
      </c>
      <c r="G399" s="377">
        <f t="shared" si="6"/>
        <v>9</v>
      </c>
    </row>
    <row r="400" spans="1:11" ht="15.75" customHeight="1" x14ac:dyDescent="0.25">
      <c r="A400" s="121">
        <v>536006002</v>
      </c>
      <c r="B400" s="121" t="s">
        <v>235</v>
      </c>
      <c r="C400" s="301">
        <v>1238838.55</v>
      </c>
      <c r="D400" s="301">
        <v>200454</v>
      </c>
      <c r="E400" s="301">
        <v>0</v>
      </c>
      <c r="F400" s="301">
        <v>1439292.55</v>
      </c>
      <c r="G400" s="377">
        <f t="shared" si="6"/>
        <v>9</v>
      </c>
    </row>
    <row r="401" spans="1:7" ht="15.75" customHeight="1" x14ac:dyDescent="0.25">
      <c r="A401" s="121">
        <v>536007</v>
      </c>
      <c r="B401" s="121" t="s">
        <v>225</v>
      </c>
      <c r="C401" s="301">
        <v>0</v>
      </c>
      <c r="D401" s="301">
        <v>4183286</v>
      </c>
      <c r="E401" s="301">
        <v>0</v>
      </c>
      <c r="F401" s="301">
        <v>4183286</v>
      </c>
      <c r="G401" s="377">
        <f t="shared" si="6"/>
        <v>6</v>
      </c>
    </row>
    <row r="402" spans="1:7" ht="15.75" customHeight="1" x14ac:dyDescent="0.25">
      <c r="A402" s="121">
        <v>536007001</v>
      </c>
      <c r="B402" s="121" t="s">
        <v>236</v>
      </c>
      <c r="C402" s="301">
        <v>0</v>
      </c>
      <c r="D402" s="301">
        <v>366484</v>
      </c>
      <c r="E402" s="301">
        <v>0</v>
      </c>
      <c r="F402" s="301">
        <v>366484</v>
      </c>
      <c r="G402" s="377">
        <f t="shared" si="6"/>
        <v>9</v>
      </c>
    </row>
    <row r="403" spans="1:7" ht="15.75" customHeight="1" x14ac:dyDescent="0.25">
      <c r="A403" s="121">
        <v>536007002</v>
      </c>
      <c r="B403" s="121" t="s">
        <v>226</v>
      </c>
      <c r="C403" s="301">
        <v>0</v>
      </c>
      <c r="D403" s="301">
        <v>3816802</v>
      </c>
      <c r="E403" s="301">
        <v>0</v>
      </c>
      <c r="F403" s="301">
        <v>3816802</v>
      </c>
      <c r="G403" s="377">
        <f t="shared" si="6"/>
        <v>9</v>
      </c>
    </row>
    <row r="404" spans="1:7" ht="15.75" customHeight="1" x14ac:dyDescent="0.25">
      <c r="A404" s="121">
        <v>536009</v>
      </c>
      <c r="B404" s="121" t="s">
        <v>76</v>
      </c>
      <c r="C404" s="301">
        <v>0</v>
      </c>
      <c r="D404" s="301">
        <v>14917</v>
      </c>
      <c r="E404" s="301">
        <v>0</v>
      </c>
      <c r="F404" s="301">
        <v>14917</v>
      </c>
      <c r="G404" s="377">
        <f t="shared" si="6"/>
        <v>6</v>
      </c>
    </row>
    <row r="405" spans="1:7" ht="15.75" customHeight="1" x14ac:dyDescent="0.25">
      <c r="A405" s="121">
        <v>536009002</v>
      </c>
      <c r="B405" s="121" t="s">
        <v>247</v>
      </c>
      <c r="C405" s="301">
        <v>0</v>
      </c>
      <c r="D405" s="301">
        <v>14917</v>
      </c>
      <c r="E405" s="301">
        <v>0</v>
      </c>
      <c r="F405" s="301">
        <v>14917</v>
      </c>
      <c r="G405" s="377">
        <f t="shared" si="6"/>
        <v>9</v>
      </c>
    </row>
    <row r="406" spans="1:7" ht="15.75" customHeight="1" x14ac:dyDescent="0.25">
      <c r="A406" s="121">
        <v>5366</v>
      </c>
      <c r="B406" s="121" t="s">
        <v>494</v>
      </c>
      <c r="C406" s="301">
        <v>44734971</v>
      </c>
      <c r="D406" s="301">
        <v>7860597</v>
      </c>
      <c r="E406" s="301">
        <v>0</v>
      </c>
      <c r="F406" s="301">
        <v>52595568</v>
      </c>
      <c r="G406" s="377">
        <f t="shared" si="6"/>
        <v>4</v>
      </c>
    </row>
    <row r="407" spans="1:7" ht="15.75" customHeight="1" x14ac:dyDescent="0.25">
      <c r="A407" s="121">
        <v>536605</v>
      </c>
      <c r="B407" s="121" t="s">
        <v>263</v>
      </c>
      <c r="C407" s="301">
        <v>44734971</v>
      </c>
      <c r="D407" s="301">
        <v>6485597</v>
      </c>
      <c r="E407" s="301">
        <v>0</v>
      </c>
      <c r="F407" s="301">
        <v>51220568</v>
      </c>
      <c r="G407" s="377">
        <f t="shared" si="6"/>
        <v>6</v>
      </c>
    </row>
    <row r="408" spans="1:7" ht="15.75" customHeight="1" x14ac:dyDescent="0.25">
      <c r="A408" s="121">
        <v>536605001</v>
      </c>
      <c r="B408" s="121" t="s">
        <v>263</v>
      </c>
      <c r="C408" s="301">
        <v>44734971</v>
      </c>
      <c r="D408" s="301">
        <v>6485597</v>
      </c>
      <c r="E408" s="301">
        <v>0</v>
      </c>
      <c r="F408" s="301">
        <v>51220568</v>
      </c>
      <c r="G408" s="377">
        <f t="shared" si="6"/>
        <v>9</v>
      </c>
    </row>
    <row r="409" spans="1:7" ht="15.75" customHeight="1" x14ac:dyDescent="0.25">
      <c r="A409" s="121">
        <v>536606</v>
      </c>
      <c r="B409" s="121" t="s">
        <v>264</v>
      </c>
      <c r="C409" s="301">
        <v>0</v>
      </c>
      <c r="D409" s="301">
        <v>1375000</v>
      </c>
      <c r="E409" s="301">
        <v>0</v>
      </c>
      <c r="F409" s="301">
        <v>1375000</v>
      </c>
      <c r="G409" s="377">
        <f t="shared" si="6"/>
        <v>6</v>
      </c>
    </row>
    <row r="410" spans="1:7" ht="15.75" customHeight="1" x14ac:dyDescent="0.25">
      <c r="A410" s="121">
        <v>536606001</v>
      </c>
      <c r="B410" s="121" t="s">
        <v>264</v>
      </c>
      <c r="C410" s="301">
        <v>0</v>
      </c>
      <c r="D410" s="301">
        <v>1375000</v>
      </c>
      <c r="E410" s="301">
        <v>0</v>
      </c>
      <c r="F410" s="301">
        <v>1375000</v>
      </c>
      <c r="G410" s="377">
        <f t="shared" si="6"/>
        <v>9</v>
      </c>
    </row>
    <row r="411" spans="1:7" ht="15.75" customHeight="1" x14ac:dyDescent="0.25">
      <c r="A411" s="121">
        <v>54</v>
      </c>
      <c r="B411" s="121" t="s">
        <v>1199</v>
      </c>
      <c r="C411" s="301">
        <v>101550</v>
      </c>
      <c r="D411" s="301">
        <v>0</v>
      </c>
      <c r="E411" s="301">
        <v>0</v>
      </c>
      <c r="F411" s="301">
        <v>101550</v>
      </c>
      <c r="G411" s="377">
        <f t="shared" si="6"/>
        <v>2</v>
      </c>
    </row>
    <row r="412" spans="1:7" ht="15.75" customHeight="1" x14ac:dyDescent="0.25">
      <c r="A412" s="121">
        <v>5423</v>
      </c>
      <c r="B412" s="121" t="s">
        <v>1200</v>
      </c>
      <c r="C412" s="301">
        <v>101550</v>
      </c>
      <c r="D412" s="301">
        <v>0</v>
      </c>
      <c r="E412" s="301">
        <v>0</v>
      </c>
      <c r="F412" s="301">
        <v>101550</v>
      </c>
      <c r="G412" s="377">
        <f t="shared" si="6"/>
        <v>4</v>
      </c>
    </row>
    <row r="413" spans="1:7" ht="15.75" customHeight="1" x14ac:dyDescent="0.25">
      <c r="A413" s="121">
        <v>542303</v>
      </c>
      <c r="B413" s="121" t="s">
        <v>1201</v>
      </c>
      <c r="C413" s="301">
        <v>101550</v>
      </c>
      <c r="D413" s="301">
        <v>0</v>
      </c>
      <c r="E413" s="301">
        <v>0</v>
      </c>
      <c r="F413" s="301">
        <v>101550</v>
      </c>
      <c r="G413" s="377">
        <f t="shared" si="6"/>
        <v>6</v>
      </c>
    </row>
    <row r="414" spans="1:7" ht="15.75" customHeight="1" x14ac:dyDescent="0.25">
      <c r="A414" s="121">
        <v>542303001</v>
      </c>
      <c r="B414" s="121" t="s">
        <v>1201</v>
      </c>
      <c r="C414" s="301">
        <v>101550</v>
      </c>
      <c r="D414" s="301">
        <v>0</v>
      </c>
      <c r="E414" s="301">
        <v>0</v>
      </c>
      <c r="F414" s="301">
        <v>101550</v>
      </c>
      <c r="G414" s="377">
        <f t="shared" si="6"/>
        <v>9</v>
      </c>
    </row>
    <row r="415" spans="1:7" ht="15.75" customHeight="1" x14ac:dyDescent="0.25">
      <c r="A415" s="121">
        <v>58</v>
      </c>
      <c r="B415" s="121" t="s">
        <v>130</v>
      </c>
      <c r="C415" s="301">
        <v>3495150.74</v>
      </c>
      <c r="D415" s="301">
        <v>0</v>
      </c>
      <c r="E415" s="301">
        <v>0</v>
      </c>
      <c r="F415" s="301">
        <v>3495150.74</v>
      </c>
      <c r="G415" s="377">
        <f t="shared" si="6"/>
        <v>2</v>
      </c>
    </row>
    <row r="416" spans="1:7" ht="15.75" customHeight="1" x14ac:dyDescent="0.25">
      <c r="A416" s="121">
        <v>5804</v>
      </c>
      <c r="B416" s="121" t="s">
        <v>365</v>
      </c>
      <c r="C416" s="301">
        <v>27200.74</v>
      </c>
      <c r="D416" s="301">
        <v>0</v>
      </c>
      <c r="E416" s="301">
        <v>0</v>
      </c>
      <c r="F416" s="301">
        <v>27200.74</v>
      </c>
      <c r="G416" s="377">
        <f t="shared" si="6"/>
        <v>4</v>
      </c>
    </row>
    <row r="417" spans="1:7" ht="15.75" customHeight="1" x14ac:dyDescent="0.25">
      <c r="A417" s="121">
        <v>580490</v>
      </c>
      <c r="B417" s="121" t="s">
        <v>1180</v>
      </c>
      <c r="C417" s="301">
        <v>27200.74</v>
      </c>
      <c r="D417" s="301">
        <v>0</v>
      </c>
      <c r="E417" s="301">
        <v>0</v>
      </c>
      <c r="F417" s="301">
        <v>27200.74</v>
      </c>
      <c r="G417" s="377">
        <f t="shared" si="6"/>
        <v>6</v>
      </c>
    </row>
    <row r="418" spans="1:7" ht="15.75" customHeight="1" x14ac:dyDescent="0.25">
      <c r="A418" s="121">
        <v>580490001</v>
      </c>
      <c r="B418" s="121" t="s">
        <v>1180</v>
      </c>
      <c r="C418" s="301">
        <v>27200.74</v>
      </c>
      <c r="D418" s="301">
        <v>0</v>
      </c>
      <c r="E418" s="301">
        <v>0</v>
      </c>
      <c r="F418" s="301">
        <v>27200.74</v>
      </c>
      <c r="G418" s="377">
        <f t="shared" si="6"/>
        <v>9</v>
      </c>
    </row>
    <row r="419" spans="1:7" ht="15.75" customHeight="1" x14ac:dyDescent="0.25">
      <c r="A419" s="121">
        <v>5890</v>
      </c>
      <c r="B419" s="121" t="s">
        <v>366</v>
      </c>
      <c r="C419" s="301">
        <v>3467950</v>
      </c>
      <c r="D419" s="301">
        <v>0</v>
      </c>
      <c r="E419" s="301">
        <v>0</v>
      </c>
      <c r="F419" s="301">
        <v>3467950</v>
      </c>
      <c r="G419" s="377">
        <f t="shared" si="6"/>
        <v>4</v>
      </c>
    </row>
    <row r="420" spans="1:7" ht="15.75" customHeight="1" x14ac:dyDescent="0.25">
      <c r="A420" s="121">
        <v>589090</v>
      </c>
      <c r="B420" s="121" t="s">
        <v>364</v>
      </c>
      <c r="C420" s="301">
        <v>3467950</v>
      </c>
      <c r="D420" s="301">
        <v>0</v>
      </c>
      <c r="E420" s="301">
        <v>0</v>
      </c>
      <c r="F420" s="301">
        <v>3467950</v>
      </c>
      <c r="G420" s="377">
        <f t="shared" si="6"/>
        <v>6</v>
      </c>
    </row>
    <row r="421" spans="1:7" ht="15.75" customHeight="1" x14ac:dyDescent="0.25">
      <c r="A421" s="121">
        <v>589090005</v>
      </c>
      <c r="B421" s="121" t="s">
        <v>496</v>
      </c>
      <c r="C421" s="301">
        <v>3467950</v>
      </c>
      <c r="D421" s="301">
        <v>0</v>
      </c>
      <c r="E421" s="301">
        <v>0</v>
      </c>
      <c r="F421" s="301">
        <v>3467950</v>
      </c>
      <c r="G421" s="377">
        <f t="shared" si="6"/>
        <v>9</v>
      </c>
    </row>
    <row r="422" spans="1:7" ht="15.75" customHeight="1" x14ac:dyDescent="0.25">
      <c r="A422" s="412">
        <v>6</v>
      </c>
      <c r="B422" s="121" t="s">
        <v>407</v>
      </c>
      <c r="C422" s="301">
        <v>66120867.770000003</v>
      </c>
      <c r="D422" s="301">
        <v>22248428.829999998</v>
      </c>
      <c r="E422" s="301">
        <v>0</v>
      </c>
      <c r="F422" s="301">
        <v>88369296.599999994</v>
      </c>
      <c r="G422" s="377">
        <f t="shared" si="6"/>
        <v>1</v>
      </c>
    </row>
    <row r="423" spans="1:7" ht="15.75" customHeight="1" x14ac:dyDescent="0.25">
      <c r="A423" s="121">
        <v>62</v>
      </c>
      <c r="B423" s="121" t="s">
        <v>497</v>
      </c>
      <c r="C423" s="301">
        <v>66120867.770000003</v>
      </c>
      <c r="D423" s="301">
        <v>22248428.829999998</v>
      </c>
      <c r="E423" s="301">
        <v>0</v>
      </c>
      <c r="F423" s="301">
        <v>88369296.599999994</v>
      </c>
      <c r="G423" s="377">
        <f t="shared" si="6"/>
        <v>2</v>
      </c>
    </row>
    <row r="424" spans="1:7" ht="15.75" customHeight="1" x14ac:dyDescent="0.25">
      <c r="A424" s="121">
        <v>6205</v>
      </c>
      <c r="B424" s="121" t="s">
        <v>416</v>
      </c>
      <c r="C424" s="301">
        <v>37476797.369999997</v>
      </c>
      <c r="D424" s="301">
        <v>1875852.48</v>
      </c>
      <c r="E424" s="301">
        <v>0</v>
      </c>
      <c r="F424" s="301">
        <v>39352649.850000001</v>
      </c>
      <c r="G424" s="377">
        <f t="shared" si="6"/>
        <v>4</v>
      </c>
    </row>
    <row r="425" spans="1:7" ht="15.75" customHeight="1" x14ac:dyDescent="0.25">
      <c r="A425" s="121">
        <v>620507</v>
      </c>
      <c r="B425" s="121" t="s">
        <v>320</v>
      </c>
      <c r="C425" s="301">
        <v>37476797.369999997</v>
      </c>
      <c r="D425" s="301">
        <v>1875852.48</v>
      </c>
      <c r="E425" s="301">
        <v>0</v>
      </c>
      <c r="F425" s="301">
        <v>39352649.850000001</v>
      </c>
      <c r="G425" s="377">
        <f t="shared" si="6"/>
        <v>6</v>
      </c>
    </row>
    <row r="426" spans="1:7" ht="15.75" customHeight="1" x14ac:dyDescent="0.25">
      <c r="A426" s="121">
        <v>620507001</v>
      </c>
      <c r="B426" s="121" t="s">
        <v>320</v>
      </c>
      <c r="C426" s="301">
        <v>37476797.369999997</v>
      </c>
      <c r="D426" s="301">
        <v>1875852.48</v>
      </c>
      <c r="E426" s="301">
        <v>0</v>
      </c>
      <c r="F426" s="301">
        <v>39352649.850000001</v>
      </c>
      <c r="G426" s="377">
        <f t="shared" si="6"/>
        <v>9</v>
      </c>
    </row>
    <row r="427" spans="1:7" ht="15.75" customHeight="1" x14ac:dyDescent="0.25">
      <c r="A427" s="121">
        <v>6210</v>
      </c>
      <c r="B427" s="121" t="s">
        <v>478</v>
      </c>
      <c r="C427" s="301">
        <v>28644070.399999999</v>
      </c>
      <c r="D427" s="301">
        <v>20372576.350000001</v>
      </c>
      <c r="E427" s="301">
        <v>0</v>
      </c>
      <c r="F427" s="301">
        <v>49016646.75</v>
      </c>
      <c r="G427" s="377">
        <f t="shared" si="6"/>
        <v>4</v>
      </c>
    </row>
    <row r="428" spans="1:7" ht="15.75" customHeight="1" x14ac:dyDescent="0.25">
      <c r="A428" s="121">
        <v>621022</v>
      </c>
      <c r="B428" s="121" t="s">
        <v>220</v>
      </c>
      <c r="C428" s="301">
        <v>28644070.399999999</v>
      </c>
      <c r="D428" s="301">
        <v>20372576.350000001</v>
      </c>
      <c r="E428" s="301">
        <v>0</v>
      </c>
      <c r="F428" s="301">
        <v>49016646.75</v>
      </c>
      <c r="G428" s="377">
        <f t="shared" si="6"/>
        <v>6</v>
      </c>
    </row>
    <row r="429" spans="1:7" ht="15.75" customHeight="1" x14ac:dyDescent="0.25">
      <c r="A429" s="121">
        <v>621022001</v>
      </c>
      <c r="B429" s="121" t="s">
        <v>220</v>
      </c>
      <c r="C429" s="301">
        <v>28644070.399999999</v>
      </c>
      <c r="D429" s="301">
        <v>20372576.350000001</v>
      </c>
      <c r="E429" s="301">
        <v>0</v>
      </c>
      <c r="F429" s="301">
        <v>49016646.75</v>
      </c>
      <c r="G429" s="377">
        <f t="shared" si="6"/>
        <v>9</v>
      </c>
    </row>
    <row r="430" spans="1:7" ht="15.75" customHeight="1" x14ac:dyDescent="0.25">
      <c r="A430" s="412">
        <v>7</v>
      </c>
      <c r="B430" s="121" t="s">
        <v>144</v>
      </c>
      <c r="C430" s="301">
        <v>0</v>
      </c>
      <c r="D430" s="301">
        <v>360243.9</v>
      </c>
      <c r="E430" s="301">
        <v>360243.9</v>
      </c>
      <c r="F430" s="301">
        <v>0</v>
      </c>
      <c r="G430" s="377">
        <f t="shared" si="6"/>
        <v>1</v>
      </c>
    </row>
    <row r="431" spans="1:7" ht="15.75" customHeight="1" x14ac:dyDescent="0.25">
      <c r="A431" s="121">
        <v>71</v>
      </c>
      <c r="B431" s="121" t="s">
        <v>498</v>
      </c>
      <c r="C431" s="301">
        <v>0</v>
      </c>
      <c r="D431" s="301">
        <v>360243.9</v>
      </c>
      <c r="E431" s="301">
        <v>360243.9</v>
      </c>
      <c r="F431" s="301">
        <v>0</v>
      </c>
      <c r="G431" s="377">
        <f t="shared" si="6"/>
        <v>2</v>
      </c>
    </row>
    <row r="432" spans="1:7" ht="15.75" customHeight="1" x14ac:dyDescent="0.25">
      <c r="A432" s="121">
        <v>7116</v>
      </c>
      <c r="B432" s="121" t="s">
        <v>499</v>
      </c>
      <c r="C432" s="301">
        <v>0</v>
      </c>
      <c r="D432" s="301">
        <v>360243.9</v>
      </c>
      <c r="E432" s="301">
        <v>360243.9</v>
      </c>
      <c r="F432" s="301">
        <v>0</v>
      </c>
      <c r="G432" s="377">
        <f t="shared" si="6"/>
        <v>4</v>
      </c>
    </row>
    <row r="433" spans="1:7" ht="15.75" customHeight="1" x14ac:dyDescent="0.25">
      <c r="A433" s="121">
        <v>711608</v>
      </c>
      <c r="B433" s="121" t="s">
        <v>501</v>
      </c>
      <c r="C433" s="301">
        <v>3585899</v>
      </c>
      <c r="D433" s="301">
        <v>0</v>
      </c>
      <c r="E433" s="301">
        <v>0</v>
      </c>
      <c r="F433" s="301">
        <v>3585899</v>
      </c>
      <c r="G433" s="377">
        <f t="shared" si="6"/>
        <v>6</v>
      </c>
    </row>
    <row r="434" spans="1:7" ht="15.75" customHeight="1" x14ac:dyDescent="0.25">
      <c r="A434" s="121">
        <v>711695</v>
      </c>
      <c r="B434" s="121" t="s">
        <v>502</v>
      </c>
      <c r="C434" s="301">
        <v>-3585899</v>
      </c>
      <c r="D434" s="301">
        <v>360243.9</v>
      </c>
      <c r="E434" s="301">
        <v>360243.9</v>
      </c>
      <c r="F434" s="301">
        <v>-3585899</v>
      </c>
      <c r="G434" s="377">
        <f t="shared" si="6"/>
        <v>6</v>
      </c>
    </row>
    <row r="435" spans="1:7" ht="15.75" customHeight="1" x14ac:dyDescent="0.25">
      <c r="A435" s="412">
        <v>8</v>
      </c>
      <c r="B435" s="121" t="s">
        <v>370</v>
      </c>
      <c r="C435" s="301">
        <v>0</v>
      </c>
      <c r="D435" s="301">
        <v>12419392.32</v>
      </c>
      <c r="E435" s="301">
        <v>12419392.32</v>
      </c>
      <c r="F435" s="301">
        <v>0</v>
      </c>
      <c r="G435" s="377">
        <f t="shared" si="6"/>
        <v>1</v>
      </c>
    </row>
    <row r="436" spans="1:7" ht="15.75" customHeight="1" x14ac:dyDescent="0.25">
      <c r="A436" s="121">
        <v>83</v>
      </c>
      <c r="B436" s="121" t="s">
        <v>505</v>
      </c>
      <c r="C436" s="301">
        <v>1212832370.8399999</v>
      </c>
      <c r="D436" s="301">
        <v>8038348.46</v>
      </c>
      <c r="E436" s="301">
        <v>4381043.8600000003</v>
      </c>
      <c r="F436" s="301">
        <v>1216489675.4400001</v>
      </c>
      <c r="G436" s="377">
        <f t="shared" si="6"/>
        <v>2</v>
      </c>
    </row>
    <row r="437" spans="1:7" ht="15.75" customHeight="1" x14ac:dyDescent="0.25">
      <c r="A437" s="121">
        <v>8315</v>
      </c>
      <c r="B437" s="121" t="s">
        <v>506</v>
      </c>
      <c r="C437" s="301">
        <v>543974175</v>
      </c>
      <c r="D437" s="301">
        <v>0</v>
      </c>
      <c r="E437" s="301">
        <v>0</v>
      </c>
      <c r="F437" s="301">
        <v>543974175</v>
      </c>
      <c r="G437" s="377">
        <f t="shared" si="6"/>
        <v>4</v>
      </c>
    </row>
    <row r="438" spans="1:7" ht="15.75" customHeight="1" x14ac:dyDescent="0.25">
      <c r="A438" s="121">
        <v>831510</v>
      </c>
      <c r="B438" s="121" t="s">
        <v>507</v>
      </c>
      <c r="C438" s="301">
        <v>543974175</v>
      </c>
      <c r="D438" s="301">
        <v>0</v>
      </c>
      <c r="E438" s="301">
        <v>0</v>
      </c>
      <c r="F438" s="301">
        <v>543974175</v>
      </c>
      <c r="G438" s="377">
        <f t="shared" si="6"/>
        <v>6</v>
      </c>
    </row>
    <row r="439" spans="1:7" ht="15.75" customHeight="1" x14ac:dyDescent="0.25">
      <c r="A439" s="121">
        <v>831510001</v>
      </c>
      <c r="B439" s="121" t="s">
        <v>507</v>
      </c>
      <c r="C439" s="301">
        <v>543974175</v>
      </c>
      <c r="D439" s="301">
        <v>0</v>
      </c>
      <c r="E439" s="301">
        <v>0</v>
      </c>
      <c r="F439" s="301">
        <v>543974175</v>
      </c>
      <c r="G439" s="377">
        <f t="shared" si="6"/>
        <v>9</v>
      </c>
    </row>
    <row r="440" spans="1:7" ht="15.75" customHeight="1" x14ac:dyDescent="0.25">
      <c r="A440" s="121">
        <v>8361</v>
      </c>
      <c r="B440" s="121" t="s">
        <v>508</v>
      </c>
      <c r="C440" s="301">
        <v>108961247.70999999</v>
      </c>
      <c r="D440" s="301">
        <v>0</v>
      </c>
      <c r="E440" s="301">
        <v>0</v>
      </c>
      <c r="F440" s="301">
        <v>108961247.70999999</v>
      </c>
      <c r="G440" s="377">
        <f t="shared" si="6"/>
        <v>4</v>
      </c>
    </row>
    <row r="441" spans="1:7" ht="15.75" customHeight="1" x14ac:dyDescent="0.25">
      <c r="A441" s="121">
        <v>836101</v>
      </c>
      <c r="B441" s="121" t="s">
        <v>374</v>
      </c>
      <c r="C441" s="301">
        <v>108961247.70999999</v>
      </c>
      <c r="D441" s="301">
        <v>0</v>
      </c>
      <c r="E441" s="301">
        <v>0</v>
      </c>
      <c r="F441" s="301">
        <v>108961247.70999999</v>
      </c>
      <c r="G441" s="377">
        <f t="shared" si="6"/>
        <v>6</v>
      </c>
    </row>
    <row r="442" spans="1:7" ht="15.75" customHeight="1" x14ac:dyDescent="0.25">
      <c r="A442" s="121">
        <v>836101001</v>
      </c>
      <c r="B442" s="121" t="s">
        <v>374</v>
      </c>
      <c r="C442" s="301">
        <v>108961247.70999999</v>
      </c>
      <c r="D442" s="301">
        <v>0</v>
      </c>
      <c r="E442" s="301">
        <v>0</v>
      </c>
      <c r="F442" s="301">
        <v>108961247.70999999</v>
      </c>
      <c r="G442" s="377">
        <f t="shared" si="6"/>
        <v>9</v>
      </c>
    </row>
    <row r="443" spans="1:7" ht="15.75" customHeight="1" x14ac:dyDescent="0.25">
      <c r="A443" s="121">
        <v>8374</v>
      </c>
      <c r="B443" s="121" t="s">
        <v>509</v>
      </c>
      <c r="C443" s="301">
        <v>559896948.13</v>
      </c>
      <c r="D443" s="301">
        <v>8038348.46</v>
      </c>
      <c r="E443" s="301">
        <v>4381043.8600000003</v>
      </c>
      <c r="F443" s="301">
        <v>563554252.73000002</v>
      </c>
      <c r="G443" s="377">
        <f t="shared" si="6"/>
        <v>4</v>
      </c>
    </row>
    <row r="444" spans="1:7" ht="15.75" customHeight="1" x14ac:dyDescent="0.25">
      <c r="A444" s="121">
        <v>837490</v>
      </c>
      <c r="B444" s="121" t="s">
        <v>510</v>
      </c>
      <c r="C444" s="301">
        <v>559896948.13</v>
      </c>
      <c r="D444" s="301">
        <v>8038348.46</v>
      </c>
      <c r="E444" s="301">
        <v>4381043.8600000003</v>
      </c>
      <c r="F444" s="301">
        <v>563554252.73000002</v>
      </c>
      <c r="G444" s="377">
        <f t="shared" si="6"/>
        <v>6</v>
      </c>
    </row>
    <row r="445" spans="1:7" ht="15.75" customHeight="1" x14ac:dyDescent="0.25">
      <c r="A445" s="121">
        <v>837490001</v>
      </c>
      <c r="B445" s="121" t="s">
        <v>510</v>
      </c>
      <c r="C445" s="301">
        <v>559896948.13</v>
      </c>
      <c r="D445" s="301">
        <v>8038348.46</v>
      </c>
      <c r="E445" s="301">
        <v>4381043.8600000003</v>
      </c>
      <c r="F445" s="301">
        <v>563554252.73000002</v>
      </c>
      <c r="G445" s="377">
        <f t="shared" si="6"/>
        <v>9</v>
      </c>
    </row>
    <row r="446" spans="1:7" ht="15.75" customHeight="1" x14ac:dyDescent="0.25">
      <c r="A446" s="121">
        <v>89</v>
      </c>
      <c r="B446" s="121" t="s">
        <v>375</v>
      </c>
      <c r="C446" s="301">
        <v>-1212832370.8399999</v>
      </c>
      <c r="D446" s="301">
        <v>4381043.8600000003</v>
      </c>
      <c r="E446" s="301">
        <v>8038348.46</v>
      </c>
      <c r="F446" s="301">
        <v>-1216489675.4400001</v>
      </c>
      <c r="G446" s="377">
        <f t="shared" si="6"/>
        <v>2</v>
      </c>
    </row>
    <row r="447" spans="1:7" ht="15.75" customHeight="1" x14ac:dyDescent="0.25">
      <c r="A447" s="121">
        <v>8915</v>
      </c>
      <c r="B447" s="121" t="s">
        <v>511</v>
      </c>
      <c r="C447" s="301">
        <v>-1212832370.8399999</v>
      </c>
      <c r="D447" s="301">
        <v>4381043.8600000003</v>
      </c>
      <c r="E447" s="301">
        <v>8038348.46</v>
      </c>
      <c r="F447" s="301">
        <v>-1216489675.4400001</v>
      </c>
      <c r="G447" s="377">
        <f t="shared" si="6"/>
        <v>4</v>
      </c>
    </row>
    <row r="448" spans="1:7" ht="15.75" customHeight="1" x14ac:dyDescent="0.25">
      <c r="A448" s="121">
        <v>891506</v>
      </c>
      <c r="B448" s="121" t="s">
        <v>84</v>
      </c>
      <c r="C448" s="301">
        <v>-543974175</v>
      </c>
      <c r="D448" s="301">
        <v>0</v>
      </c>
      <c r="E448" s="301">
        <v>0</v>
      </c>
      <c r="F448" s="301">
        <v>-543974175</v>
      </c>
    </row>
    <row r="449" spans="1:11" ht="15.75" customHeight="1" x14ac:dyDescent="0.25">
      <c r="A449" s="121">
        <v>891506001</v>
      </c>
      <c r="B449" s="121" t="s">
        <v>84</v>
      </c>
      <c r="C449" s="301">
        <v>-543974175</v>
      </c>
      <c r="D449" s="301">
        <v>0</v>
      </c>
      <c r="E449" s="301">
        <v>0</v>
      </c>
      <c r="F449" s="301">
        <v>-543974175</v>
      </c>
    </row>
    <row r="450" spans="1:11" ht="15.75" customHeight="1" x14ac:dyDescent="0.25">
      <c r="A450" s="121">
        <v>891521</v>
      </c>
      <c r="B450" s="121" t="s">
        <v>85</v>
      </c>
      <c r="C450" s="301">
        <v>-108961247.70999999</v>
      </c>
      <c r="D450" s="301">
        <v>0</v>
      </c>
      <c r="E450" s="301">
        <v>0</v>
      </c>
      <c r="F450" s="301">
        <v>-108961247.70999999</v>
      </c>
    </row>
    <row r="451" spans="1:11" ht="15.75" customHeight="1" x14ac:dyDescent="0.25">
      <c r="A451" s="121">
        <v>891521001</v>
      </c>
      <c r="B451" s="121" t="s">
        <v>85</v>
      </c>
      <c r="C451" s="301">
        <v>-108961247.70999999</v>
      </c>
      <c r="D451" s="301">
        <v>0</v>
      </c>
      <c r="E451" s="301">
        <v>0</v>
      </c>
      <c r="F451" s="301">
        <v>-108961247.70999999</v>
      </c>
    </row>
    <row r="452" spans="1:11" ht="15.75" customHeight="1" x14ac:dyDescent="0.25">
      <c r="A452" s="121">
        <v>891574</v>
      </c>
      <c r="B452" s="121" t="s">
        <v>86</v>
      </c>
      <c r="C452" s="301">
        <v>-559896948.13</v>
      </c>
      <c r="D452" s="301">
        <v>4381043.8600000003</v>
      </c>
      <c r="E452" s="301">
        <v>8038348.46</v>
      </c>
      <c r="F452" s="301">
        <v>-563554252.73000002</v>
      </c>
    </row>
    <row r="453" spans="1:11" ht="15.75" customHeight="1" x14ac:dyDescent="0.25">
      <c r="A453" s="121">
        <v>891574001</v>
      </c>
      <c r="B453" s="121" t="s">
        <v>86</v>
      </c>
      <c r="C453" s="301">
        <v>-559896948.13</v>
      </c>
      <c r="D453" s="301">
        <v>4381043.8600000003</v>
      </c>
      <c r="E453" s="301">
        <v>8038348.46</v>
      </c>
      <c r="F453" s="301">
        <v>-563554252.73000002</v>
      </c>
    </row>
    <row r="454" spans="1:11" ht="15.75" customHeight="1" x14ac:dyDescent="0.25">
      <c r="A454" s="412">
        <v>9</v>
      </c>
      <c r="B454" s="121" t="s">
        <v>379</v>
      </c>
      <c r="C454" s="301">
        <v>0</v>
      </c>
      <c r="D454" s="301">
        <v>0</v>
      </c>
      <c r="E454" s="301">
        <v>0</v>
      </c>
      <c r="F454" s="301">
        <v>0</v>
      </c>
    </row>
    <row r="455" spans="1:11" ht="15.75" customHeight="1" x14ac:dyDescent="0.25"/>
    <row r="456" spans="1:11" ht="15.75" customHeight="1" x14ac:dyDescent="0.25">
      <c r="H456" t="s">
        <v>46</v>
      </c>
      <c r="I456" t="s">
        <v>516</v>
      </c>
      <c r="K456" s="180"/>
    </row>
    <row r="457" spans="1:11" ht="15.75" customHeight="1" x14ac:dyDescent="0.25">
      <c r="H457" s="133">
        <v>0</v>
      </c>
      <c r="I457" s="133">
        <v>4417527174.8900003</v>
      </c>
      <c r="J457" s="133"/>
      <c r="K457" s="133"/>
    </row>
    <row r="458" spans="1:11" ht="15.75" customHeight="1" x14ac:dyDescent="0.25">
      <c r="H458" s="133">
        <v>0</v>
      </c>
      <c r="I458" s="133">
        <v>4417527174.8900003</v>
      </c>
      <c r="J458" s="133"/>
      <c r="K458" s="133"/>
    </row>
    <row r="459" spans="1:11" ht="15.75" customHeight="1" x14ac:dyDescent="0.25">
      <c r="H459" s="133">
        <v>0</v>
      </c>
      <c r="I459" s="133">
        <v>-3587558363.2600002</v>
      </c>
      <c r="J459" s="133"/>
      <c r="K459" s="133"/>
    </row>
    <row r="460" spans="1:11" ht="15.75" customHeight="1" x14ac:dyDescent="0.25">
      <c r="H460" s="133">
        <v>0</v>
      </c>
      <c r="I460" s="133">
        <v>-1505608178.8399999</v>
      </c>
      <c r="J460" s="133"/>
      <c r="K460" s="133"/>
    </row>
    <row r="461" spans="1:11" ht="15.75" customHeight="1" x14ac:dyDescent="0.25">
      <c r="H461" s="133">
        <v>0</v>
      </c>
      <c r="I461" s="133">
        <v>42558271.329999998</v>
      </c>
      <c r="J461" s="133"/>
      <c r="K461" s="133"/>
    </row>
    <row r="462" spans="1:11" ht="15.75" customHeight="1" x14ac:dyDescent="0.25">
      <c r="H462" s="133">
        <v>0</v>
      </c>
      <c r="I462" s="133">
        <v>0</v>
      </c>
      <c r="J462" s="133"/>
      <c r="K462" s="133"/>
    </row>
    <row r="463" spans="1:11" ht="15.75" customHeight="1" x14ac:dyDescent="0.25"/>
    <row r="464" spans="1:11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</sheetData>
  <autoFilter ref="A8:J454" xr:uid="{00000000-0009-0000-0000-000007000000}"/>
  <pageMargins left="0.39370078740157483" right="0.39370078740157483" top="0.39370078740157483" bottom="0.39370078740157483" header="0" footer="0"/>
  <pageSetup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B2611-1D05-410A-8D60-20C917DBBB91}">
  <sheetPr codeName="Hoja9">
    <tabColor rgb="FFC00000"/>
  </sheetPr>
  <dimension ref="A2:L1007"/>
  <sheetViews>
    <sheetView showGridLines="0" topLeftCell="A142" workbookViewId="0">
      <selection activeCell="A162" sqref="A162"/>
    </sheetView>
  </sheetViews>
  <sheetFormatPr baseColWidth="10" defaultColWidth="14.42578125" defaultRowHeight="15" x14ac:dyDescent="0.25"/>
  <cols>
    <col min="1" max="1" width="25.28515625" bestFit="1" customWidth="1"/>
    <col min="2" max="2" width="78.7109375" customWidth="1"/>
    <col min="3" max="6" width="22" style="133" customWidth="1"/>
    <col min="7" max="7" width="4.7109375" customWidth="1"/>
    <col min="8" max="8" width="2.85546875" customWidth="1"/>
    <col min="9" max="9" width="16.7109375" customWidth="1"/>
    <col min="10" max="10" width="22.42578125" customWidth="1"/>
    <col min="11" max="11" width="16.7109375" customWidth="1"/>
    <col min="12" max="12" width="15.7109375" customWidth="1"/>
    <col min="13" max="13" width="10.7109375" customWidth="1"/>
  </cols>
  <sheetData>
    <row r="2" spans="1:12" x14ac:dyDescent="0.25">
      <c r="A2" s="120" t="s">
        <v>386</v>
      </c>
      <c r="B2" s="120" t="s">
        <v>387</v>
      </c>
    </row>
    <row r="3" spans="1:12" x14ac:dyDescent="0.25">
      <c r="A3" s="121" t="s">
        <v>388</v>
      </c>
      <c r="B3" s="121" t="s">
        <v>389</v>
      </c>
    </row>
    <row r="4" spans="1:12" x14ac:dyDescent="0.25">
      <c r="A4" s="121" t="s">
        <v>390</v>
      </c>
      <c r="B4" s="121" t="s">
        <v>391</v>
      </c>
    </row>
    <row r="5" spans="1:12" x14ac:dyDescent="0.25">
      <c r="A5" s="121" t="s">
        <v>392</v>
      </c>
      <c r="B5" s="121" t="s">
        <v>1249</v>
      </c>
    </row>
    <row r="6" spans="1:12" x14ac:dyDescent="0.25">
      <c r="A6" s="121" t="s">
        <v>393</v>
      </c>
      <c r="B6" s="121" t="s">
        <v>1250</v>
      </c>
    </row>
    <row r="7" spans="1:12" x14ac:dyDescent="0.25">
      <c r="A7" s="121" t="s">
        <v>394</v>
      </c>
      <c r="B7" s="121" t="s">
        <v>1251</v>
      </c>
    </row>
    <row r="8" spans="1:12" x14ac:dyDescent="0.25">
      <c r="A8" s="121"/>
      <c r="B8" s="121"/>
      <c r="H8" s="63">
        <v>1</v>
      </c>
      <c r="I8" s="62" t="s">
        <v>8</v>
      </c>
      <c r="J8" s="61">
        <f>IFERROR(VLOOKUP(H8,$A$8:$F$1388,6,0),0)</f>
        <v>12166753631.290001</v>
      </c>
    </row>
    <row r="9" spans="1:12" x14ac:dyDescent="0.25">
      <c r="A9" s="120" t="s">
        <v>395</v>
      </c>
      <c r="B9" s="120" t="s">
        <v>390</v>
      </c>
      <c r="C9" s="413" t="s">
        <v>396</v>
      </c>
      <c r="D9" s="413" t="s">
        <v>397</v>
      </c>
      <c r="E9" s="413" t="s">
        <v>398</v>
      </c>
      <c r="F9" s="413" t="s">
        <v>399</v>
      </c>
      <c r="G9" s="303">
        <f t="shared" ref="G9:G72" si="0">LEN(A9)</f>
        <v>6</v>
      </c>
      <c r="H9" s="63">
        <v>2</v>
      </c>
      <c r="I9" s="62" t="s">
        <v>403</v>
      </c>
      <c r="J9" s="61">
        <f t="shared" ref="J9:J10" si="1">IFERROR(VLOOKUP(H9,$A$9:$F$1388,6,0),0)</f>
        <v>1466322297.1900001</v>
      </c>
    </row>
    <row r="10" spans="1:12" x14ac:dyDescent="0.25">
      <c r="A10" s="365">
        <v>1</v>
      </c>
      <c r="B10" s="121" t="s">
        <v>400</v>
      </c>
      <c r="C10" s="414">
        <v>12116668924.540001</v>
      </c>
      <c r="D10" s="414">
        <v>224072504.75999999</v>
      </c>
      <c r="E10" s="414">
        <v>173987798.00999999</v>
      </c>
      <c r="F10" s="414">
        <v>12166753631.290001</v>
      </c>
      <c r="G10" s="303">
        <f t="shared" si="0"/>
        <v>1</v>
      </c>
      <c r="H10" s="63">
        <v>3</v>
      </c>
      <c r="I10" s="62" t="s">
        <v>28</v>
      </c>
      <c r="J10" s="61">
        <f t="shared" si="1"/>
        <v>11417587128.27</v>
      </c>
    </row>
    <row r="11" spans="1:12" x14ac:dyDescent="0.25">
      <c r="A11" s="121">
        <v>11</v>
      </c>
      <c r="B11" s="121" t="s">
        <v>401</v>
      </c>
      <c r="C11" s="414">
        <v>151580193.38</v>
      </c>
      <c r="D11" s="414">
        <v>148091966.03</v>
      </c>
      <c r="E11" s="414">
        <v>0</v>
      </c>
      <c r="F11" s="414">
        <v>299672159.41000003</v>
      </c>
      <c r="G11" s="303">
        <f t="shared" si="0"/>
        <v>2</v>
      </c>
      <c r="H11" s="64"/>
      <c r="I11" s="62"/>
      <c r="J11" s="278">
        <f>+J8-J9-J10</f>
        <v>-717155794.17000008</v>
      </c>
    </row>
    <row r="12" spans="1:12" x14ac:dyDescent="0.25">
      <c r="A12" s="121">
        <v>1105</v>
      </c>
      <c r="B12" s="121" t="s">
        <v>402</v>
      </c>
      <c r="C12" s="414">
        <v>600000</v>
      </c>
      <c r="D12" s="414">
        <v>0</v>
      </c>
      <c r="E12" s="414">
        <v>0</v>
      </c>
      <c r="F12" s="414">
        <v>600000</v>
      </c>
      <c r="G12" s="303">
        <f t="shared" si="0"/>
        <v>4</v>
      </c>
      <c r="H12" s="64"/>
      <c r="I12" s="62"/>
      <c r="J12" s="61"/>
    </row>
    <row r="13" spans="1:12" x14ac:dyDescent="0.25">
      <c r="A13" s="121">
        <v>110502</v>
      </c>
      <c r="B13" s="121" t="s">
        <v>404</v>
      </c>
      <c r="C13" s="414">
        <v>600000</v>
      </c>
      <c r="D13" s="414">
        <v>0</v>
      </c>
      <c r="E13" s="414">
        <v>0</v>
      </c>
      <c r="F13" s="414">
        <v>600000</v>
      </c>
      <c r="G13" s="303">
        <f t="shared" si="0"/>
        <v>6</v>
      </c>
      <c r="H13" s="63">
        <v>4</v>
      </c>
      <c r="I13" s="62" t="s">
        <v>317</v>
      </c>
      <c r="J13" s="61">
        <f t="shared" ref="J13:J16" si="2">IFERROR(VLOOKUP(H13,$A$9:$F$1388,6,0),0)</f>
        <v>4096530116.04</v>
      </c>
    </row>
    <row r="14" spans="1:12" x14ac:dyDescent="0.25">
      <c r="A14" s="121">
        <v>110502002</v>
      </c>
      <c r="B14" s="121" t="s">
        <v>405</v>
      </c>
      <c r="C14" s="414">
        <v>600000</v>
      </c>
      <c r="D14" s="414">
        <v>0</v>
      </c>
      <c r="E14" s="414">
        <v>0</v>
      </c>
      <c r="F14" s="414">
        <v>600000</v>
      </c>
      <c r="G14" s="303">
        <f t="shared" si="0"/>
        <v>9</v>
      </c>
      <c r="H14" s="63">
        <v>5</v>
      </c>
      <c r="I14" s="62" t="s">
        <v>329</v>
      </c>
      <c r="J14" s="61">
        <f t="shared" si="2"/>
        <v>4767867542.25</v>
      </c>
      <c r="L14" s="68"/>
    </row>
    <row r="15" spans="1:12" x14ac:dyDescent="0.25">
      <c r="A15" s="121">
        <v>1110</v>
      </c>
      <c r="B15" s="121" t="s">
        <v>406</v>
      </c>
      <c r="C15" s="414">
        <v>150980193.38</v>
      </c>
      <c r="D15" s="414">
        <v>148091966.03</v>
      </c>
      <c r="E15" s="414">
        <v>0</v>
      </c>
      <c r="F15" s="414">
        <v>299072159.41000003</v>
      </c>
      <c r="G15" s="303">
        <f t="shared" si="0"/>
        <v>4</v>
      </c>
      <c r="H15" s="63">
        <v>6</v>
      </c>
      <c r="I15" s="62" t="s">
        <v>407</v>
      </c>
      <c r="J15" s="61">
        <f t="shared" si="2"/>
        <v>45818367.960000001</v>
      </c>
    </row>
    <row r="16" spans="1:12" x14ac:dyDescent="0.25">
      <c r="A16" s="121">
        <v>111005</v>
      </c>
      <c r="B16" s="121" t="s">
        <v>405</v>
      </c>
      <c r="C16" s="414">
        <v>150980193.38</v>
      </c>
      <c r="D16" s="414">
        <v>148091966.03</v>
      </c>
      <c r="E16" s="414">
        <v>0</v>
      </c>
      <c r="F16" s="414">
        <v>299072159.41000003</v>
      </c>
      <c r="G16" s="303">
        <f t="shared" si="0"/>
        <v>6</v>
      </c>
      <c r="H16" s="63">
        <v>7</v>
      </c>
      <c r="I16" s="62" t="s">
        <v>409</v>
      </c>
      <c r="J16" s="61">
        <f t="shared" si="2"/>
        <v>0</v>
      </c>
    </row>
    <row r="17" spans="1:10" x14ac:dyDescent="0.25">
      <c r="A17" s="121">
        <v>111005001</v>
      </c>
      <c r="B17" s="121" t="s">
        <v>405</v>
      </c>
      <c r="C17" s="414">
        <v>150980193.38</v>
      </c>
      <c r="D17" s="414">
        <v>148091966.03</v>
      </c>
      <c r="E17" s="414">
        <v>0</v>
      </c>
      <c r="F17" s="414">
        <v>299072159.41000003</v>
      </c>
      <c r="G17" s="303">
        <f t="shared" si="0"/>
        <v>9</v>
      </c>
      <c r="J17" s="61"/>
    </row>
    <row r="18" spans="1:10" x14ac:dyDescent="0.25">
      <c r="A18" s="121">
        <v>12</v>
      </c>
      <c r="B18" s="121" t="s">
        <v>201</v>
      </c>
      <c r="C18" s="414">
        <v>1000</v>
      </c>
      <c r="D18" s="414">
        <v>0</v>
      </c>
      <c r="E18" s="414">
        <v>0</v>
      </c>
      <c r="F18" s="414">
        <v>1000</v>
      </c>
      <c r="G18" s="303">
        <f t="shared" si="0"/>
        <v>2</v>
      </c>
      <c r="I18" s="303" t="s">
        <v>411</v>
      </c>
      <c r="J18" s="278">
        <f>+J13-J14-J15-J16</f>
        <v>-717155794.17000008</v>
      </c>
    </row>
    <row r="19" spans="1:10" ht="30" x14ac:dyDescent="0.25">
      <c r="A19" s="121">
        <v>1222</v>
      </c>
      <c r="B19" s="121" t="s">
        <v>408</v>
      </c>
      <c r="C19" s="414">
        <v>1000</v>
      </c>
      <c r="D19" s="414">
        <v>0</v>
      </c>
      <c r="E19" s="414">
        <v>0</v>
      </c>
      <c r="F19" s="414">
        <v>1000</v>
      </c>
      <c r="G19" s="303">
        <f t="shared" si="0"/>
        <v>4</v>
      </c>
      <c r="J19" s="61"/>
    </row>
    <row r="20" spans="1:10" x14ac:dyDescent="0.25">
      <c r="A20" s="121">
        <v>122202</v>
      </c>
      <c r="B20" s="121" t="s">
        <v>410</v>
      </c>
      <c r="C20" s="414">
        <v>1000</v>
      </c>
      <c r="D20" s="414">
        <v>0</v>
      </c>
      <c r="E20" s="414">
        <v>0</v>
      </c>
      <c r="F20" s="414">
        <v>1000</v>
      </c>
      <c r="G20" s="303">
        <f t="shared" si="0"/>
        <v>6</v>
      </c>
      <c r="I20" s="65" t="s">
        <v>412</v>
      </c>
      <c r="J20" s="66">
        <f>+J11-J18</f>
        <v>0</v>
      </c>
    </row>
    <row r="21" spans="1:10" x14ac:dyDescent="0.25">
      <c r="A21" s="121">
        <v>122202001</v>
      </c>
      <c r="B21" s="121" t="s">
        <v>410</v>
      </c>
      <c r="C21" s="414">
        <v>1000</v>
      </c>
      <c r="D21" s="414">
        <v>0</v>
      </c>
      <c r="E21" s="414">
        <v>0</v>
      </c>
      <c r="F21" s="414">
        <v>1000</v>
      </c>
      <c r="G21" s="303">
        <f t="shared" si="0"/>
        <v>9</v>
      </c>
      <c r="J21" s="61"/>
    </row>
    <row r="22" spans="1:10" x14ac:dyDescent="0.25">
      <c r="A22" s="121">
        <v>13</v>
      </c>
      <c r="B22" s="121" t="s">
        <v>203</v>
      </c>
      <c r="C22" s="414">
        <v>130997934.95999999</v>
      </c>
      <c r="D22" s="414">
        <v>4244356.71</v>
      </c>
      <c r="E22" s="414">
        <v>4244356.71</v>
      </c>
      <c r="F22" s="414">
        <v>130997934.95999999</v>
      </c>
      <c r="G22" s="303">
        <f t="shared" si="0"/>
        <v>2</v>
      </c>
      <c r="J22" s="61"/>
    </row>
    <row r="23" spans="1:10" x14ac:dyDescent="0.25">
      <c r="A23" s="121">
        <v>1316</v>
      </c>
      <c r="B23" s="121" t="s">
        <v>318</v>
      </c>
      <c r="C23" s="414">
        <v>11971408.25</v>
      </c>
      <c r="D23" s="414">
        <v>4244356.71</v>
      </c>
      <c r="E23" s="414">
        <v>4244356.71</v>
      </c>
      <c r="F23" s="414">
        <v>11971408.25</v>
      </c>
      <c r="G23" s="303">
        <f t="shared" si="0"/>
        <v>4</v>
      </c>
      <c r="J23" s="61"/>
    </row>
    <row r="24" spans="1:10" x14ac:dyDescent="0.25">
      <c r="A24" s="121">
        <v>131604</v>
      </c>
      <c r="B24" s="121" t="s">
        <v>54</v>
      </c>
      <c r="C24" s="414">
        <v>636013.14</v>
      </c>
      <c r="D24" s="414">
        <v>0</v>
      </c>
      <c r="E24" s="414">
        <v>0</v>
      </c>
      <c r="F24" s="414">
        <v>636013.14</v>
      </c>
      <c r="G24" s="303">
        <f t="shared" si="0"/>
        <v>6</v>
      </c>
      <c r="J24" s="61"/>
    </row>
    <row r="25" spans="1:10" x14ac:dyDescent="0.25">
      <c r="A25" s="121">
        <v>131604001</v>
      </c>
      <c r="B25" s="121" t="s">
        <v>54</v>
      </c>
      <c r="C25" s="414">
        <v>636013.14</v>
      </c>
      <c r="D25" s="414">
        <v>0</v>
      </c>
      <c r="E25" s="414">
        <v>0</v>
      </c>
      <c r="F25" s="414">
        <v>636013.14</v>
      </c>
      <c r="G25" s="303">
        <f t="shared" si="0"/>
        <v>9</v>
      </c>
      <c r="J25" s="61"/>
    </row>
    <row r="26" spans="1:10" x14ac:dyDescent="0.25">
      <c r="A26" s="121">
        <v>131606</v>
      </c>
      <c r="B26" s="121" t="s">
        <v>135</v>
      </c>
      <c r="C26" s="414">
        <v>11335395.109999999</v>
      </c>
      <c r="D26" s="414">
        <v>4244356.71</v>
      </c>
      <c r="E26" s="414">
        <v>4244356.71</v>
      </c>
      <c r="F26" s="414">
        <v>11335395.109999999</v>
      </c>
      <c r="G26" s="303">
        <f t="shared" si="0"/>
        <v>6</v>
      </c>
    </row>
    <row r="27" spans="1:10" x14ac:dyDescent="0.25">
      <c r="A27" s="121">
        <v>131606001</v>
      </c>
      <c r="B27" s="121" t="s">
        <v>135</v>
      </c>
      <c r="C27" s="414">
        <v>11335395.109999999</v>
      </c>
      <c r="D27" s="414">
        <v>4244356.71</v>
      </c>
      <c r="E27" s="414">
        <v>4244356.71</v>
      </c>
      <c r="F27" s="414">
        <v>11335395.109999999</v>
      </c>
      <c r="G27" s="303">
        <f t="shared" si="0"/>
        <v>9</v>
      </c>
      <c r="J27" s="61"/>
    </row>
    <row r="28" spans="1:10" x14ac:dyDescent="0.25">
      <c r="A28" s="121">
        <v>1384</v>
      </c>
      <c r="B28" s="121" t="s">
        <v>413</v>
      </c>
      <c r="C28" s="414">
        <v>119026526.70999999</v>
      </c>
      <c r="D28" s="414">
        <v>0</v>
      </c>
      <c r="E28" s="414">
        <v>0</v>
      </c>
      <c r="F28" s="414">
        <v>119026526.70999999</v>
      </c>
      <c r="G28" s="303">
        <f t="shared" si="0"/>
        <v>4</v>
      </c>
      <c r="J28" s="61"/>
    </row>
    <row r="29" spans="1:10" x14ac:dyDescent="0.25">
      <c r="A29" s="121">
        <v>138426</v>
      </c>
      <c r="B29" s="121" t="s">
        <v>414</v>
      </c>
      <c r="C29" s="414">
        <v>117752365.86</v>
      </c>
      <c r="D29" s="414">
        <v>0</v>
      </c>
      <c r="E29" s="414">
        <v>0</v>
      </c>
      <c r="F29" s="414">
        <v>117752365.86</v>
      </c>
      <c r="G29" s="303">
        <f t="shared" si="0"/>
        <v>6</v>
      </c>
      <c r="J29" s="61"/>
    </row>
    <row r="30" spans="1:10" x14ac:dyDescent="0.25">
      <c r="A30" s="121">
        <v>138426001</v>
      </c>
      <c r="B30" s="121" t="s">
        <v>414</v>
      </c>
      <c r="C30" s="414">
        <v>117752365.86</v>
      </c>
      <c r="D30" s="414">
        <v>0</v>
      </c>
      <c r="E30" s="414">
        <v>0</v>
      </c>
      <c r="F30" s="414">
        <v>117752365.86</v>
      </c>
      <c r="G30" s="303">
        <f t="shared" si="0"/>
        <v>9</v>
      </c>
      <c r="J30" s="61"/>
    </row>
    <row r="31" spans="1:10" x14ac:dyDescent="0.25">
      <c r="A31" s="121">
        <v>138490</v>
      </c>
      <c r="B31" s="121" t="s">
        <v>415</v>
      </c>
      <c r="C31" s="414">
        <v>1274160.8500000001</v>
      </c>
      <c r="D31" s="414">
        <v>0</v>
      </c>
      <c r="E31" s="414">
        <v>0</v>
      </c>
      <c r="F31" s="414">
        <v>1274160.8500000001</v>
      </c>
      <c r="G31" s="303">
        <f t="shared" si="0"/>
        <v>6</v>
      </c>
      <c r="J31" s="61"/>
    </row>
    <row r="32" spans="1:10" x14ac:dyDescent="0.25">
      <c r="A32" s="121">
        <v>138490001</v>
      </c>
      <c r="B32" s="121" t="s">
        <v>415</v>
      </c>
      <c r="C32" s="414">
        <v>1274160.8500000001</v>
      </c>
      <c r="D32" s="414">
        <v>0</v>
      </c>
      <c r="E32" s="414">
        <v>0</v>
      </c>
      <c r="F32" s="414">
        <v>1274160.8500000001</v>
      </c>
      <c r="G32" s="303">
        <f t="shared" si="0"/>
        <v>9</v>
      </c>
      <c r="J32" s="61"/>
    </row>
    <row r="33" spans="1:10" x14ac:dyDescent="0.25">
      <c r="A33" s="121">
        <v>15</v>
      </c>
      <c r="B33" s="121" t="s">
        <v>218</v>
      </c>
      <c r="C33" s="414">
        <v>766490116.09000003</v>
      </c>
      <c r="D33" s="414">
        <v>57288441.590000004</v>
      </c>
      <c r="E33" s="414">
        <v>39486480.299999997</v>
      </c>
      <c r="F33" s="414">
        <v>784292077.38</v>
      </c>
      <c r="G33" s="303">
        <f t="shared" si="0"/>
        <v>2</v>
      </c>
      <c r="J33" s="61"/>
    </row>
    <row r="34" spans="1:10" x14ac:dyDescent="0.25">
      <c r="A34" s="121">
        <v>1505</v>
      </c>
      <c r="B34" s="121" t="s">
        <v>416</v>
      </c>
      <c r="C34" s="414">
        <v>244381462.37</v>
      </c>
      <c r="D34" s="414">
        <v>23400799</v>
      </c>
      <c r="E34" s="414">
        <v>9960106.9100000001</v>
      </c>
      <c r="F34" s="414">
        <v>257822154.46000001</v>
      </c>
      <c r="G34" s="303">
        <f t="shared" si="0"/>
        <v>4</v>
      </c>
      <c r="J34" s="61"/>
    </row>
    <row r="35" spans="1:10" x14ac:dyDescent="0.25">
      <c r="A35" s="121">
        <v>150506</v>
      </c>
      <c r="B35" s="121" t="s">
        <v>320</v>
      </c>
      <c r="C35" s="414">
        <v>244381462.37</v>
      </c>
      <c r="D35" s="414">
        <v>23400799</v>
      </c>
      <c r="E35" s="414">
        <v>9960106.9100000001</v>
      </c>
      <c r="F35" s="414">
        <v>257822154.46000001</v>
      </c>
      <c r="G35" s="303">
        <f t="shared" si="0"/>
        <v>6</v>
      </c>
      <c r="J35" s="61"/>
    </row>
    <row r="36" spans="1:10" x14ac:dyDescent="0.25">
      <c r="A36" s="121">
        <v>150506001</v>
      </c>
      <c r="B36" s="121" t="s">
        <v>320</v>
      </c>
      <c r="C36" s="414">
        <v>244381462.37</v>
      </c>
      <c r="D36" s="414">
        <v>23400799</v>
      </c>
      <c r="E36" s="414">
        <v>9960106.9100000001</v>
      </c>
      <c r="F36" s="414">
        <v>257822154.46000001</v>
      </c>
      <c r="G36" s="303">
        <f t="shared" si="0"/>
        <v>9</v>
      </c>
      <c r="J36" s="61"/>
    </row>
    <row r="37" spans="1:10" x14ac:dyDescent="0.25">
      <c r="A37" s="121">
        <v>1510</v>
      </c>
      <c r="B37" s="121" t="s">
        <v>417</v>
      </c>
      <c r="C37" s="414">
        <v>269306623.27999997</v>
      </c>
      <c r="D37" s="414">
        <v>0</v>
      </c>
      <c r="E37" s="414">
        <v>2438971.7999999998</v>
      </c>
      <c r="F37" s="414">
        <v>266867651.47999999</v>
      </c>
      <c r="G37" s="303">
        <f t="shared" si="0"/>
        <v>4</v>
      </c>
      <c r="J37" s="61"/>
    </row>
    <row r="38" spans="1:10" x14ac:dyDescent="0.25">
      <c r="A38" s="121">
        <v>151029</v>
      </c>
      <c r="B38" s="121" t="s">
        <v>220</v>
      </c>
      <c r="C38" s="414">
        <v>269306623.27999997</v>
      </c>
      <c r="D38" s="414">
        <v>0</v>
      </c>
      <c r="E38" s="414">
        <v>2438971.7999999998</v>
      </c>
      <c r="F38" s="414">
        <v>266867651.47999999</v>
      </c>
      <c r="G38" s="303">
        <f t="shared" si="0"/>
        <v>6</v>
      </c>
      <c r="J38" s="61"/>
    </row>
    <row r="39" spans="1:10" x14ac:dyDescent="0.25">
      <c r="A39" s="121">
        <v>151029001</v>
      </c>
      <c r="B39" s="121" t="s">
        <v>220</v>
      </c>
      <c r="C39" s="414">
        <v>269306623.27999997</v>
      </c>
      <c r="D39" s="414">
        <v>0</v>
      </c>
      <c r="E39" s="414">
        <v>2438971.7999999998</v>
      </c>
      <c r="F39" s="414">
        <v>266867651.47999999</v>
      </c>
      <c r="G39" s="303">
        <f t="shared" si="0"/>
        <v>9</v>
      </c>
      <c r="J39" s="61"/>
    </row>
    <row r="40" spans="1:10" x14ac:dyDescent="0.25">
      <c r="A40" s="121">
        <v>1512</v>
      </c>
      <c r="B40" s="121" t="s">
        <v>418</v>
      </c>
      <c r="C40" s="414">
        <v>188386553.77000001</v>
      </c>
      <c r="D40" s="414">
        <v>14681070</v>
      </c>
      <c r="E40" s="414">
        <v>19206572.59</v>
      </c>
      <c r="F40" s="414">
        <v>183861051.18000001</v>
      </c>
      <c r="G40" s="303">
        <f t="shared" si="0"/>
        <v>4</v>
      </c>
      <c r="J40" s="61"/>
    </row>
    <row r="41" spans="1:10" x14ac:dyDescent="0.25">
      <c r="A41" s="121">
        <v>151201</v>
      </c>
      <c r="B41" s="121" t="s">
        <v>56</v>
      </c>
      <c r="C41" s="414">
        <v>188386553.77000001</v>
      </c>
      <c r="D41" s="414">
        <v>14681070</v>
      </c>
      <c r="E41" s="414">
        <v>19206572.59</v>
      </c>
      <c r="F41" s="414">
        <v>183861051.18000001</v>
      </c>
      <c r="G41" s="303">
        <f t="shared" si="0"/>
        <v>6</v>
      </c>
      <c r="J41" s="61"/>
    </row>
    <row r="42" spans="1:10" x14ac:dyDescent="0.25">
      <c r="A42" s="121">
        <v>151201001</v>
      </c>
      <c r="B42" s="121" t="s">
        <v>56</v>
      </c>
      <c r="C42" s="414">
        <v>188386553.77000001</v>
      </c>
      <c r="D42" s="414">
        <v>14681070</v>
      </c>
      <c r="E42" s="414">
        <v>19206572.59</v>
      </c>
      <c r="F42" s="414">
        <v>183861051.18000001</v>
      </c>
      <c r="G42" s="303">
        <f t="shared" si="0"/>
        <v>9</v>
      </c>
      <c r="J42" s="61"/>
    </row>
    <row r="43" spans="1:10" x14ac:dyDescent="0.25">
      <c r="A43" s="121">
        <v>1514</v>
      </c>
      <c r="B43" s="121" t="s">
        <v>419</v>
      </c>
      <c r="C43" s="414">
        <v>16716119.49</v>
      </c>
      <c r="D43" s="414">
        <v>0</v>
      </c>
      <c r="E43" s="414">
        <v>0</v>
      </c>
      <c r="F43" s="414">
        <v>16716119.49</v>
      </c>
      <c r="G43" s="303">
        <f t="shared" si="0"/>
        <v>4</v>
      </c>
      <c r="J43" s="61"/>
    </row>
    <row r="44" spans="1:10" x14ac:dyDescent="0.25">
      <c r="A44" s="121">
        <v>151404</v>
      </c>
      <c r="B44" s="121" t="s">
        <v>420</v>
      </c>
      <c r="C44" s="414">
        <v>1128179</v>
      </c>
      <c r="D44" s="414">
        <v>0</v>
      </c>
      <c r="E44" s="414">
        <v>0</v>
      </c>
      <c r="F44" s="414">
        <v>1128179</v>
      </c>
      <c r="G44" s="303">
        <f t="shared" si="0"/>
        <v>6</v>
      </c>
      <c r="J44" s="61"/>
    </row>
    <row r="45" spans="1:10" x14ac:dyDescent="0.25">
      <c r="A45" s="121">
        <v>151404001</v>
      </c>
      <c r="B45" s="121" t="s">
        <v>420</v>
      </c>
      <c r="C45" s="414">
        <v>1128179</v>
      </c>
      <c r="D45" s="414">
        <v>0</v>
      </c>
      <c r="E45" s="414">
        <v>0</v>
      </c>
      <c r="F45" s="414">
        <v>1128179</v>
      </c>
      <c r="G45" s="303">
        <f t="shared" si="0"/>
        <v>9</v>
      </c>
      <c r="J45" s="61"/>
    </row>
    <row r="46" spans="1:10" x14ac:dyDescent="0.25">
      <c r="A46" s="121">
        <v>151417</v>
      </c>
      <c r="B46" s="121" t="s">
        <v>221</v>
      </c>
      <c r="C46" s="414">
        <v>250275.49</v>
      </c>
      <c r="D46" s="414">
        <v>0</v>
      </c>
      <c r="E46" s="414">
        <v>0</v>
      </c>
      <c r="F46" s="414">
        <v>250275.49</v>
      </c>
      <c r="G46" s="303">
        <f t="shared" si="0"/>
        <v>6</v>
      </c>
      <c r="J46" s="61"/>
    </row>
    <row r="47" spans="1:10" x14ac:dyDescent="0.25">
      <c r="A47" s="121">
        <v>151417001</v>
      </c>
      <c r="B47" s="121" t="s">
        <v>221</v>
      </c>
      <c r="C47" s="414">
        <v>250275.49</v>
      </c>
      <c r="D47" s="414">
        <v>0</v>
      </c>
      <c r="E47" s="414">
        <v>0</v>
      </c>
      <c r="F47" s="414">
        <v>250275.49</v>
      </c>
      <c r="G47" s="303">
        <f t="shared" si="0"/>
        <v>9</v>
      </c>
      <c r="J47" s="61"/>
    </row>
    <row r="48" spans="1:10" x14ac:dyDescent="0.25">
      <c r="A48" s="121">
        <v>151490</v>
      </c>
      <c r="B48" s="121" t="s">
        <v>421</v>
      </c>
      <c r="C48" s="414">
        <v>15337665</v>
      </c>
      <c r="D48" s="414">
        <v>0</v>
      </c>
      <c r="E48" s="414">
        <v>0</v>
      </c>
      <c r="F48" s="414">
        <v>15337665</v>
      </c>
      <c r="G48" s="303">
        <f t="shared" si="0"/>
        <v>6</v>
      </c>
      <c r="J48" s="61"/>
    </row>
    <row r="49" spans="1:10" x14ac:dyDescent="0.25">
      <c r="A49" s="121">
        <v>151490001</v>
      </c>
      <c r="B49" s="121" t="s">
        <v>421</v>
      </c>
      <c r="C49" s="414">
        <v>15337665</v>
      </c>
      <c r="D49" s="414">
        <v>0</v>
      </c>
      <c r="E49" s="414">
        <v>0</v>
      </c>
      <c r="F49" s="414">
        <v>15337665</v>
      </c>
      <c r="G49" s="303">
        <f t="shared" si="0"/>
        <v>9</v>
      </c>
      <c r="J49" s="61"/>
    </row>
    <row r="50" spans="1:10" x14ac:dyDescent="0.25">
      <c r="A50" s="121">
        <v>1520</v>
      </c>
      <c r="B50" s="121" t="s">
        <v>422</v>
      </c>
      <c r="C50" s="414">
        <v>47699357.18</v>
      </c>
      <c r="D50" s="414">
        <v>19206572.59</v>
      </c>
      <c r="E50" s="414">
        <v>7880829</v>
      </c>
      <c r="F50" s="414">
        <v>59025100.770000003</v>
      </c>
      <c r="G50" s="303">
        <f t="shared" si="0"/>
        <v>4</v>
      </c>
      <c r="J50" s="61"/>
    </row>
    <row r="51" spans="1:10" x14ac:dyDescent="0.25">
      <c r="A51" s="121">
        <v>152007</v>
      </c>
      <c r="B51" s="121" t="s">
        <v>320</v>
      </c>
      <c r="C51" s="414">
        <v>47699357.18</v>
      </c>
      <c r="D51" s="414">
        <v>19206572.59</v>
      </c>
      <c r="E51" s="414">
        <v>7880829</v>
      </c>
      <c r="F51" s="414">
        <v>59025100.770000003</v>
      </c>
      <c r="G51" s="303">
        <f t="shared" si="0"/>
        <v>6</v>
      </c>
      <c r="J51" s="61"/>
    </row>
    <row r="52" spans="1:10" x14ac:dyDescent="0.25">
      <c r="A52" s="121">
        <v>152007001</v>
      </c>
      <c r="B52" s="121" t="s">
        <v>320</v>
      </c>
      <c r="C52" s="414">
        <v>47699357.18</v>
      </c>
      <c r="D52" s="414">
        <v>19206572.59</v>
      </c>
      <c r="E52" s="414">
        <v>7880829</v>
      </c>
      <c r="F52" s="414">
        <v>59025100.770000003</v>
      </c>
      <c r="G52" s="303">
        <f t="shared" si="0"/>
        <v>9</v>
      </c>
      <c r="J52" s="61"/>
    </row>
    <row r="53" spans="1:10" x14ac:dyDescent="0.25">
      <c r="A53" s="121">
        <v>16</v>
      </c>
      <c r="B53" s="121" t="s">
        <v>423</v>
      </c>
      <c r="C53" s="414">
        <v>9327357690.8999996</v>
      </c>
      <c r="D53" s="414">
        <v>0</v>
      </c>
      <c r="E53" s="414">
        <v>25393968</v>
      </c>
      <c r="F53" s="414">
        <v>9301963722.8999996</v>
      </c>
      <c r="G53" s="303">
        <f t="shared" si="0"/>
        <v>2</v>
      </c>
      <c r="J53" s="61"/>
    </row>
    <row r="54" spans="1:10" x14ac:dyDescent="0.25">
      <c r="A54" s="121">
        <v>1605</v>
      </c>
      <c r="B54" s="121" t="s">
        <v>424</v>
      </c>
      <c r="C54" s="414">
        <v>3924626300</v>
      </c>
      <c r="D54" s="414">
        <v>0</v>
      </c>
      <c r="E54" s="414">
        <v>0</v>
      </c>
      <c r="F54" s="414">
        <v>3924626300</v>
      </c>
      <c r="G54" s="303">
        <f t="shared" si="0"/>
        <v>4</v>
      </c>
      <c r="J54" s="61"/>
    </row>
    <row r="55" spans="1:10" x14ac:dyDescent="0.25">
      <c r="A55" s="121">
        <v>160501</v>
      </c>
      <c r="B55" s="121" t="s">
        <v>224</v>
      </c>
      <c r="C55" s="414">
        <v>3924626300</v>
      </c>
      <c r="D55" s="414">
        <v>0</v>
      </c>
      <c r="E55" s="414">
        <v>0</v>
      </c>
      <c r="F55" s="414">
        <v>3924626300</v>
      </c>
      <c r="G55" s="303">
        <f t="shared" si="0"/>
        <v>6</v>
      </c>
      <c r="J55" s="61"/>
    </row>
    <row r="56" spans="1:10" x14ac:dyDescent="0.25">
      <c r="A56" s="121">
        <v>160501001</v>
      </c>
      <c r="B56" s="121" t="s">
        <v>224</v>
      </c>
      <c r="C56" s="414">
        <v>3924626300</v>
      </c>
      <c r="D56" s="414">
        <v>0</v>
      </c>
      <c r="E56" s="414">
        <v>0</v>
      </c>
      <c r="F56" s="414">
        <v>3924626300</v>
      </c>
      <c r="G56" s="303">
        <f t="shared" si="0"/>
        <v>9</v>
      </c>
      <c r="J56" s="61"/>
    </row>
    <row r="57" spans="1:10" x14ac:dyDescent="0.25">
      <c r="A57" s="121">
        <v>1637</v>
      </c>
      <c r="B57" s="121" t="s">
        <v>425</v>
      </c>
      <c r="C57" s="414">
        <v>486868344.50999999</v>
      </c>
      <c r="D57" s="414">
        <v>0</v>
      </c>
      <c r="E57" s="414">
        <v>0</v>
      </c>
      <c r="F57" s="414">
        <v>486868344.50999999</v>
      </c>
      <c r="G57" s="303">
        <f t="shared" si="0"/>
        <v>4</v>
      </c>
      <c r="J57" s="61"/>
    </row>
    <row r="58" spans="1:10" x14ac:dyDescent="0.25">
      <c r="A58" s="121">
        <v>163701</v>
      </c>
      <c r="B58" s="121" t="s">
        <v>65</v>
      </c>
      <c r="C58" s="414">
        <v>59889</v>
      </c>
      <c r="D58" s="414">
        <v>0</v>
      </c>
      <c r="E58" s="414">
        <v>0</v>
      </c>
      <c r="F58" s="414">
        <v>59889</v>
      </c>
      <c r="G58" s="303">
        <f t="shared" si="0"/>
        <v>6</v>
      </c>
      <c r="J58" s="61"/>
    </row>
    <row r="59" spans="1:10" x14ac:dyDescent="0.25">
      <c r="A59" s="121">
        <v>163701001</v>
      </c>
      <c r="B59" s="121" t="s">
        <v>224</v>
      </c>
      <c r="C59" s="414">
        <v>59889</v>
      </c>
      <c r="D59" s="414">
        <v>0</v>
      </c>
      <c r="E59" s="414">
        <v>0</v>
      </c>
      <c r="F59" s="414">
        <v>59889</v>
      </c>
      <c r="G59" s="303">
        <f t="shared" si="0"/>
        <v>9</v>
      </c>
      <c r="J59" s="61"/>
    </row>
    <row r="60" spans="1:10" x14ac:dyDescent="0.25">
      <c r="A60" s="121">
        <v>163707</v>
      </c>
      <c r="B60" s="121" t="s">
        <v>71</v>
      </c>
      <c r="C60" s="414">
        <v>246217547.34999999</v>
      </c>
      <c r="D60" s="414">
        <v>0</v>
      </c>
      <c r="E60" s="414">
        <v>0</v>
      </c>
      <c r="F60" s="414">
        <v>246217547.34999999</v>
      </c>
      <c r="G60" s="303">
        <f t="shared" si="0"/>
        <v>6</v>
      </c>
      <c r="J60" s="61"/>
    </row>
    <row r="61" spans="1:10" x14ac:dyDescent="0.25">
      <c r="A61" s="121">
        <v>163707004</v>
      </c>
      <c r="B61" s="121" t="s">
        <v>228</v>
      </c>
      <c r="C61" s="414">
        <v>221221308</v>
      </c>
      <c r="D61" s="414">
        <v>0</v>
      </c>
      <c r="E61" s="414">
        <v>0</v>
      </c>
      <c r="F61" s="414">
        <v>221221308</v>
      </c>
      <c r="G61" s="303">
        <f t="shared" si="0"/>
        <v>9</v>
      </c>
      <c r="J61" s="61"/>
    </row>
    <row r="62" spans="1:10" x14ac:dyDescent="0.25">
      <c r="A62" s="121">
        <v>163707008</v>
      </c>
      <c r="B62" s="121" t="s">
        <v>229</v>
      </c>
      <c r="C62" s="414">
        <v>10950946.35</v>
      </c>
      <c r="D62" s="414">
        <v>0</v>
      </c>
      <c r="E62" s="414">
        <v>0</v>
      </c>
      <c r="F62" s="414">
        <v>10950946.35</v>
      </c>
      <c r="G62" s="303">
        <f t="shared" si="0"/>
        <v>9</v>
      </c>
      <c r="J62" s="61"/>
    </row>
    <row r="63" spans="1:10" x14ac:dyDescent="0.25">
      <c r="A63" s="121">
        <v>163707012</v>
      </c>
      <c r="B63" s="121" t="s">
        <v>231</v>
      </c>
      <c r="C63" s="414">
        <v>14045293</v>
      </c>
      <c r="D63" s="414">
        <v>0</v>
      </c>
      <c r="E63" s="414">
        <v>0</v>
      </c>
      <c r="F63" s="414">
        <v>14045293</v>
      </c>
      <c r="G63" s="303">
        <f t="shared" si="0"/>
        <v>9</v>
      </c>
      <c r="J63" s="61"/>
    </row>
    <row r="64" spans="1:10" x14ac:dyDescent="0.25">
      <c r="A64" s="121">
        <v>163709</v>
      </c>
      <c r="B64" s="121" t="s">
        <v>73</v>
      </c>
      <c r="C64" s="414">
        <v>62086003</v>
      </c>
      <c r="D64" s="414">
        <v>0</v>
      </c>
      <c r="E64" s="414">
        <v>0</v>
      </c>
      <c r="F64" s="414">
        <v>62086003</v>
      </c>
      <c r="G64" s="303">
        <f t="shared" si="0"/>
        <v>6</v>
      </c>
      <c r="J64" s="61"/>
    </row>
    <row r="65" spans="1:10" x14ac:dyDescent="0.25">
      <c r="A65" s="121">
        <v>163709001</v>
      </c>
      <c r="B65" s="121" t="s">
        <v>234</v>
      </c>
      <c r="C65" s="414">
        <v>28159644</v>
      </c>
      <c r="D65" s="414">
        <v>0</v>
      </c>
      <c r="E65" s="414">
        <v>0</v>
      </c>
      <c r="F65" s="414">
        <v>28159644</v>
      </c>
      <c r="G65" s="303">
        <f t="shared" si="0"/>
        <v>9</v>
      </c>
      <c r="J65" s="61"/>
    </row>
    <row r="66" spans="1:10" x14ac:dyDescent="0.25">
      <c r="A66" s="121">
        <v>163709002</v>
      </c>
      <c r="B66" s="121" t="s">
        <v>235</v>
      </c>
      <c r="C66" s="414">
        <v>33926359</v>
      </c>
      <c r="D66" s="414">
        <v>0</v>
      </c>
      <c r="E66" s="414">
        <v>0</v>
      </c>
      <c r="F66" s="414">
        <v>33926359</v>
      </c>
      <c r="G66" s="303">
        <f t="shared" si="0"/>
        <v>9</v>
      </c>
      <c r="J66" s="61"/>
    </row>
    <row r="67" spans="1:10" x14ac:dyDescent="0.25">
      <c r="A67" s="121">
        <v>163710</v>
      </c>
      <c r="B67" s="121" t="s">
        <v>225</v>
      </c>
      <c r="C67" s="414">
        <v>178504905.16</v>
      </c>
      <c r="D67" s="414">
        <v>0</v>
      </c>
      <c r="E67" s="414">
        <v>0</v>
      </c>
      <c r="F67" s="414">
        <v>178504905.16</v>
      </c>
      <c r="G67" s="303">
        <f t="shared" si="0"/>
        <v>6</v>
      </c>
      <c r="J67" s="61"/>
    </row>
    <row r="68" spans="1:10" x14ac:dyDescent="0.25">
      <c r="A68" s="121">
        <v>163710001</v>
      </c>
      <c r="B68" s="121" t="s">
        <v>236</v>
      </c>
      <c r="C68" s="414">
        <v>35673827</v>
      </c>
      <c r="D68" s="414">
        <v>0</v>
      </c>
      <c r="E68" s="414">
        <v>0</v>
      </c>
      <c r="F68" s="414">
        <v>35673827</v>
      </c>
      <c r="G68" s="303">
        <f t="shared" si="0"/>
        <v>9</v>
      </c>
      <c r="J68" s="61"/>
    </row>
    <row r="69" spans="1:10" x14ac:dyDescent="0.25">
      <c r="A69" s="121">
        <v>163710002</v>
      </c>
      <c r="B69" s="121" t="s">
        <v>226</v>
      </c>
      <c r="C69" s="414">
        <v>142831078.16</v>
      </c>
      <c r="D69" s="414">
        <v>0</v>
      </c>
      <c r="E69" s="414">
        <v>0</v>
      </c>
      <c r="F69" s="414">
        <v>142831078.16</v>
      </c>
      <c r="G69" s="303">
        <f t="shared" si="0"/>
        <v>9</v>
      </c>
      <c r="J69" s="61"/>
    </row>
    <row r="70" spans="1:10" x14ac:dyDescent="0.25">
      <c r="A70" s="121">
        <v>1640</v>
      </c>
      <c r="B70" s="121" t="s">
        <v>426</v>
      </c>
      <c r="C70" s="414">
        <v>4440112903.4499998</v>
      </c>
      <c r="D70" s="414">
        <v>0</v>
      </c>
      <c r="E70" s="414">
        <v>0</v>
      </c>
      <c r="F70" s="414">
        <v>4440112903.4499998</v>
      </c>
      <c r="G70" s="303">
        <f t="shared" si="0"/>
        <v>4</v>
      </c>
      <c r="J70" s="61"/>
    </row>
    <row r="71" spans="1:10" x14ac:dyDescent="0.25">
      <c r="A71" s="121">
        <v>164001</v>
      </c>
      <c r="B71" s="121" t="s">
        <v>251</v>
      </c>
      <c r="C71" s="414">
        <v>4440112903.4499998</v>
      </c>
      <c r="D71" s="414">
        <v>0</v>
      </c>
      <c r="E71" s="414">
        <v>0</v>
      </c>
      <c r="F71" s="414">
        <v>4440112903.4499998</v>
      </c>
      <c r="G71" s="303">
        <f t="shared" si="0"/>
        <v>6</v>
      </c>
      <c r="J71" s="61"/>
    </row>
    <row r="72" spans="1:10" x14ac:dyDescent="0.25">
      <c r="A72" s="121">
        <v>164001001</v>
      </c>
      <c r="B72" s="121" t="s">
        <v>251</v>
      </c>
      <c r="C72" s="414">
        <v>4440112903.4499998</v>
      </c>
      <c r="D72" s="414">
        <v>0</v>
      </c>
      <c r="E72" s="414">
        <v>0</v>
      </c>
      <c r="F72" s="414">
        <v>4440112903.4499998</v>
      </c>
      <c r="G72" s="303">
        <f t="shared" si="0"/>
        <v>9</v>
      </c>
      <c r="J72" s="61"/>
    </row>
    <row r="73" spans="1:10" x14ac:dyDescent="0.25">
      <c r="A73" s="121">
        <v>1650</v>
      </c>
      <c r="B73" s="121" t="s">
        <v>427</v>
      </c>
      <c r="C73" s="414">
        <v>65631390</v>
      </c>
      <c r="D73" s="414">
        <v>0</v>
      </c>
      <c r="E73" s="414">
        <v>0</v>
      </c>
      <c r="F73" s="414">
        <v>65631390</v>
      </c>
      <c r="G73" s="303">
        <f t="shared" ref="G73:G136" si="3">LEN(A73)</f>
        <v>4</v>
      </c>
      <c r="J73" s="61"/>
    </row>
    <row r="74" spans="1:10" x14ac:dyDescent="0.25">
      <c r="A74" s="121">
        <v>165007</v>
      </c>
      <c r="B74" s="121" t="s">
        <v>239</v>
      </c>
      <c r="C74" s="414">
        <v>65631390</v>
      </c>
      <c r="D74" s="414">
        <v>0</v>
      </c>
      <c r="E74" s="414">
        <v>0</v>
      </c>
      <c r="F74" s="414">
        <v>65631390</v>
      </c>
      <c r="G74" s="303">
        <f t="shared" si="3"/>
        <v>6</v>
      </c>
      <c r="J74" s="61"/>
    </row>
    <row r="75" spans="1:10" x14ac:dyDescent="0.25">
      <c r="A75" s="121">
        <v>165007001</v>
      </c>
      <c r="B75" s="121" t="s">
        <v>239</v>
      </c>
      <c r="C75" s="414">
        <v>65631390</v>
      </c>
      <c r="D75" s="414">
        <v>0</v>
      </c>
      <c r="E75" s="414">
        <v>0</v>
      </c>
      <c r="F75" s="414">
        <v>65631390</v>
      </c>
      <c r="G75" s="303">
        <f t="shared" si="3"/>
        <v>9</v>
      </c>
      <c r="J75" s="61"/>
    </row>
    <row r="76" spans="1:10" x14ac:dyDescent="0.25">
      <c r="A76" s="121">
        <v>1655</v>
      </c>
      <c r="B76" s="121" t="s">
        <v>428</v>
      </c>
      <c r="C76" s="414">
        <v>2045990340.6500001</v>
      </c>
      <c r="D76" s="414">
        <v>0</v>
      </c>
      <c r="E76" s="414">
        <v>0</v>
      </c>
      <c r="F76" s="414">
        <v>2045990340.6500001</v>
      </c>
      <c r="G76" s="303">
        <f t="shared" si="3"/>
        <v>4</v>
      </c>
      <c r="J76" s="61"/>
    </row>
    <row r="77" spans="1:10" x14ac:dyDescent="0.25">
      <c r="A77" s="121">
        <v>165504</v>
      </c>
      <c r="B77" s="121" t="s">
        <v>228</v>
      </c>
      <c r="C77" s="414">
        <v>1966507667</v>
      </c>
      <c r="D77" s="414">
        <v>0</v>
      </c>
      <c r="E77" s="414">
        <v>0</v>
      </c>
      <c r="F77" s="414">
        <v>1966507667</v>
      </c>
      <c r="G77" s="303">
        <f t="shared" si="3"/>
        <v>6</v>
      </c>
      <c r="J77" s="61"/>
    </row>
    <row r="78" spans="1:10" x14ac:dyDescent="0.25">
      <c r="A78" s="121">
        <v>165504001</v>
      </c>
      <c r="B78" s="121" t="s">
        <v>228</v>
      </c>
      <c r="C78" s="414">
        <v>1966507667</v>
      </c>
      <c r="D78" s="414">
        <v>0</v>
      </c>
      <c r="E78" s="414">
        <v>0</v>
      </c>
      <c r="F78" s="414">
        <v>1966507667</v>
      </c>
      <c r="G78" s="303">
        <f t="shared" si="3"/>
        <v>9</v>
      </c>
      <c r="J78" s="61"/>
    </row>
    <row r="79" spans="1:10" x14ac:dyDescent="0.25">
      <c r="A79" s="121">
        <v>165509</v>
      </c>
      <c r="B79" s="121" t="s">
        <v>229</v>
      </c>
      <c r="C79" s="414">
        <v>20767920.649999999</v>
      </c>
      <c r="D79" s="414">
        <v>0</v>
      </c>
      <c r="E79" s="414">
        <v>0</v>
      </c>
      <c r="F79" s="414">
        <v>20767920.649999999</v>
      </c>
      <c r="G79" s="303">
        <f t="shared" si="3"/>
        <v>6</v>
      </c>
      <c r="J79" s="61"/>
    </row>
    <row r="80" spans="1:10" x14ac:dyDescent="0.25">
      <c r="A80" s="121">
        <v>165509001</v>
      </c>
      <c r="B80" s="121" t="s">
        <v>229</v>
      </c>
      <c r="C80" s="414">
        <v>20767920.649999999</v>
      </c>
      <c r="D80" s="414">
        <v>0</v>
      </c>
      <c r="E80" s="414">
        <v>0</v>
      </c>
      <c r="F80" s="414">
        <v>20767920.649999999</v>
      </c>
      <c r="G80" s="303">
        <f t="shared" si="3"/>
        <v>9</v>
      </c>
      <c r="J80" s="61"/>
    </row>
    <row r="81" spans="1:10" x14ac:dyDescent="0.25">
      <c r="A81" s="121">
        <v>165511</v>
      </c>
      <c r="B81" s="121" t="s">
        <v>230</v>
      </c>
      <c r="C81" s="414">
        <v>3379519</v>
      </c>
      <c r="D81" s="414">
        <v>0</v>
      </c>
      <c r="E81" s="414">
        <v>0</v>
      </c>
      <c r="F81" s="414">
        <v>3379519</v>
      </c>
      <c r="G81" s="303">
        <f t="shared" si="3"/>
        <v>6</v>
      </c>
      <c r="J81" s="61"/>
    </row>
    <row r="82" spans="1:10" x14ac:dyDescent="0.25">
      <c r="A82" s="121">
        <v>165511001</v>
      </c>
      <c r="B82" s="121" t="s">
        <v>230</v>
      </c>
      <c r="C82" s="414">
        <v>3379519</v>
      </c>
      <c r="D82" s="414">
        <v>0</v>
      </c>
      <c r="E82" s="414">
        <v>0</v>
      </c>
      <c r="F82" s="414">
        <v>3379519</v>
      </c>
      <c r="G82" s="303">
        <f t="shared" si="3"/>
        <v>9</v>
      </c>
      <c r="J82" s="61"/>
    </row>
    <row r="83" spans="1:10" x14ac:dyDescent="0.25">
      <c r="A83" s="121">
        <v>165522</v>
      </c>
      <c r="B83" s="121" t="s">
        <v>231</v>
      </c>
      <c r="C83" s="414">
        <v>55335234</v>
      </c>
      <c r="D83" s="414">
        <v>0</v>
      </c>
      <c r="E83" s="414">
        <v>0</v>
      </c>
      <c r="F83" s="414">
        <v>55335234</v>
      </c>
      <c r="G83" s="303">
        <f t="shared" si="3"/>
        <v>6</v>
      </c>
      <c r="J83" s="61"/>
    </row>
    <row r="84" spans="1:10" x14ac:dyDescent="0.25">
      <c r="A84" s="121">
        <v>165522001</v>
      </c>
      <c r="B84" s="121" t="s">
        <v>231</v>
      </c>
      <c r="C84" s="414">
        <v>55335234</v>
      </c>
      <c r="D84" s="414">
        <v>0</v>
      </c>
      <c r="E84" s="414">
        <v>0</v>
      </c>
      <c r="F84" s="414">
        <v>55335234</v>
      </c>
      <c r="G84" s="303">
        <f t="shared" si="3"/>
        <v>9</v>
      </c>
      <c r="J84" s="61"/>
    </row>
    <row r="85" spans="1:10" x14ac:dyDescent="0.25">
      <c r="A85" s="121">
        <v>1660</v>
      </c>
      <c r="B85" s="121" t="s">
        <v>429</v>
      </c>
      <c r="C85" s="414">
        <v>6507993</v>
      </c>
      <c r="D85" s="414">
        <v>0</v>
      </c>
      <c r="E85" s="414">
        <v>0</v>
      </c>
      <c r="F85" s="414">
        <v>6507993</v>
      </c>
      <c r="G85" s="303">
        <f t="shared" si="3"/>
        <v>4</v>
      </c>
      <c r="J85" s="61"/>
    </row>
    <row r="86" spans="1:10" x14ac:dyDescent="0.25">
      <c r="A86" s="121">
        <v>166007</v>
      </c>
      <c r="B86" s="121" t="s">
        <v>232</v>
      </c>
      <c r="C86" s="414">
        <v>1540000</v>
      </c>
      <c r="D86" s="414">
        <v>0</v>
      </c>
      <c r="E86" s="414">
        <v>0</v>
      </c>
      <c r="F86" s="414">
        <v>1540000</v>
      </c>
      <c r="G86" s="303">
        <f t="shared" si="3"/>
        <v>6</v>
      </c>
      <c r="J86" s="61"/>
    </row>
    <row r="87" spans="1:10" x14ac:dyDescent="0.25">
      <c r="A87" s="121">
        <v>166007001</v>
      </c>
      <c r="B87" s="121" t="s">
        <v>232</v>
      </c>
      <c r="C87" s="414">
        <v>1540000</v>
      </c>
      <c r="D87" s="414">
        <v>0</v>
      </c>
      <c r="E87" s="414">
        <v>0</v>
      </c>
      <c r="F87" s="414">
        <v>1540000</v>
      </c>
      <c r="G87" s="303">
        <f t="shared" si="3"/>
        <v>9</v>
      </c>
      <c r="J87" s="61"/>
    </row>
    <row r="88" spans="1:10" x14ac:dyDescent="0.25">
      <c r="A88" s="121">
        <v>166008</v>
      </c>
      <c r="B88" s="121" t="s">
        <v>233</v>
      </c>
      <c r="C88" s="414">
        <v>4967993</v>
      </c>
      <c r="D88" s="414">
        <v>0</v>
      </c>
      <c r="E88" s="414">
        <v>0</v>
      </c>
      <c r="F88" s="414">
        <v>4967993</v>
      </c>
      <c r="G88" s="303">
        <f t="shared" si="3"/>
        <v>6</v>
      </c>
      <c r="J88" s="61"/>
    </row>
    <row r="89" spans="1:10" x14ac:dyDescent="0.25">
      <c r="A89" s="121">
        <v>166008001</v>
      </c>
      <c r="B89" s="121" t="s">
        <v>233</v>
      </c>
      <c r="C89" s="414">
        <v>4967993</v>
      </c>
      <c r="D89" s="414">
        <v>0</v>
      </c>
      <c r="E89" s="414">
        <v>0</v>
      </c>
      <c r="F89" s="414">
        <v>4967993</v>
      </c>
      <c r="G89" s="303">
        <f t="shared" si="3"/>
        <v>9</v>
      </c>
      <c r="J89" s="61"/>
    </row>
    <row r="90" spans="1:10" x14ac:dyDescent="0.25">
      <c r="A90" s="121">
        <v>1665</v>
      </c>
      <c r="B90" s="121" t="s">
        <v>430</v>
      </c>
      <c r="C90" s="414">
        <v>359668365.13</v>
      </c>
      <c r="D90" s="414">
        <v>0</v>
      </c>
      <c r="E90" s="414">
        <v>0</v>
      </c>
      <c r="F90" s="414">
        <v>359668365.13</v>
      </c>
      <c r="G90" s="303">
        <f t="shared" si="3"/>
        <v>4</v>
      </c>
      <c r="J90" s="61"/>
    </row>
    <row r="91" spans="1:10" x14ac:dyDescent="0.25">
      <c r="A91" s="121">
        <v>166501</v>
      </c>
      <c r="B91" s="121" t="s">
        <v>234</v>
      </c>
      <c r="C91" s="414">
        <v>293742954.74000001</v>
      </c>
      <c r="D91" s="414">
        <v>0</v>
      </c>
      <c r="E91" s="414">
        <v>0</v>
      </c>
      <c r="F91" s="414">
        <v>293742954.74000001</v>
      </c>
      <c r="G91" s="303">
        <f t="shared" si="3"/>
        <v>6</v>
      </c>
      <c r="J91" s="61"/>
    </row>
    <row r="92" spans="1:10" x14ac:dyDescent="0.25">
      <c r="A92" s="121">
        <v>166501001</v>
      </c>
      <c r="B92" s="121" t="s">
        <v>234</v>
      </c>
      <c r="C92" s="414">
        <v>293742954.74000001</v>
      </c>
      <c r="D92" s="414">
        <v>0</v>
      </c>
      <c r="E92" s="414">
        <v>0</v>
      </c>
      <c r="F92" s="414">
        <v>293742954.74000001</v>
      </c>
      <c r="G92" s="303">
        <f t="shared" si="3"/>
        <v>9</v>
      </c>
      <c r="J92" s="61"/>
    </row>
    <row r="93" spans="1:10" x14ac:dyDescent="0.25">
      <c r="A93" s="121">
        <v>166502</v>
      </c>
      <c r="B93" s="121" t="s">
        <v>235</v>
      </c>
      <c r="C93" s="414">
        <v>65925410.390000001</v>
      </c>
      <c r="D93" s="414">
        <v>0</v>
      </c>
      <c r="E93" s="414">
        <v>0</v>
      </c>
      <c r="F93" s="414">
        <v>65925410.390000001</v>
      </c>
      <c r="G93" s="303">
        <f t="shared" si="3"/>
        <v>6</v>
      </c>
      <c r="J93" s="61"/>
    </row>
    <row r="94" spans="1:10" x14ac:dyDescent="0.25">
      <c r="A94" s="121">
        <v>166502001</v>
      </c>
      <c r="B94" s="121" t="s">
        <v>235</v>
      </c>
      <c r="C94" s="414">
        <v>65925410.390000001</v>
      </c>
      <c r="D94" s="414">
        <v>0</v>
      </c>
      <c r="E94" s="414">
        <v>0</v>
      </c>
      <c r="F94" s="414">
        <v>65925410.390000001</v>
      </c>
      <c r="G94" s="303">
        <f t="shared" si="3"/>
        <v>9</v>
      </c>
      <c r="J94" s="61"/>
    </row>
    <row r="95" spans="1:10" x14ac:dyDescent="0.25">
      <c r="A95" s="121">
        <v>1670</v>
      </c>
      <c r="B95" s="121" t="s">
        <v>431</v>
      </c>
      <c r="C95" s="414">
        <v>1550891137.8399999</v>
      </c>
      <c r="D95" s="414">
        <v>0</v>
      </c>
      <c r="E95" s="414">
        <v>0</v>
      </c>
      <c r="F95" s="414">
        <v>1550891137.8399999</v>
      </c>
      <c r="G95" s="303">
        <f t="shared" si="3"/>
        <v>4</v>
      </c>
      <c r="J95" s="61"/>
    </row>
    <row r="96" spans="1:10" x14ac:dyDescent="0.25">
      <c r="A96" s="121">
        <v>167001</v>
      </c>
      <c r="B96" s="121" t="s">
        <v>236</v>
      </c>
      <c r="C96" s="414">
        <v>257143207.84</v>
      </c>
      <c r="D96" s="414">
        <v>0</v>
      </c>
      <c r="E96" s="414">
        <v>0</v>
      </c>
      <c r="F96" s="414">
        <v>257143207.84</v>
      </c>
      <c r="G96" s="303">
        <f t="shared" si="3"/>
        <v>6</v>
      </c>
      <c r="J96" s="61"/>
    </row>
    <row r="97" spans="1:10" x14ac:dyDescent="0.25">
      <c r="A97" s="121">
        <v>167001001</v>
      </c>
      <c r="B97" s="121" t="s">
        <v>236</v>
      </c>
      <c r="C97" s="414">
        <v>257143207.84</v>
      </c>
      <c r="D97" s="414">
        <v>0</v>
      </c>
      <c r="E97" s="414">
        <v>0</v>
      </c>
      <c r="F97" s="414">
        <v>257143207.84</v>
      </c>
      <c r="G97" s="303">
        <f t="shared" si="3"/>
        <v>9</v>
      </c>
      <c r="J97" s="61"/>
    </row>
    <row r="98" spans="1:10" x14ac:dyDescent="0.25">
      <c r="A98" s="121">
        <v>167002</v>
      </c>
      <c r="B98" s="121" t="s">
        <v>226</v>
      </c>
      <c r="C98" s="414">
        <v>1293747930</v>
      </c>
      <c r="D98" s="414">
        <v>0</v>
      </c>
      <c r="E98" s="414">
        <v>0</v>
      </c>
      <c r="F98" s="414">
        <v>1293747930</v>
      </c>
      <c r="G98" s="303">
        <f t="shared" si="3"/>
        <v>6</v>
      </c>
      <c r="J98" s="61"/>
    </row>
    <row r="99" spans="1:10" x14ac:dyDescent="0.25">
      <c r="A99" s="121">
        <v>167002001</v>
      </c>
      <c r="B99" s="121" t="s">
        <v>226</v>
      </c>
      <c r="C99" s="414">
        <v>1293747930</v>
      </c>
      <c r="D99" s="414">
        <v>0</v>
      </c>
      <c r="E99" s="414">
        <v>0</v>
      </c>
      <c r="F99" s="414">
        <v>1293747930</v>
      </c>
      <c r="G99" s="303">
        <f t="shared" si="3"/>
        <v>9</v>
      </c>
      <c r="J99" s="61"/>
    </row>
    <row r="100" spans="1:10" x14ac:dyDescent="0.25">
      <c r="A100" s="121">
        <v>1675</v>
      </c>
      <c r="B100" s="121" t="s">
        <v>432</v>
      </c>
      <c r="C100" s="414">
        <v>82000000</v>
      </c>
      <c r="D100" s="414">
        <v>0</v>
      </c>
      <c r="E100" s="414">
        <v>0</v>
      </c>
      <c r="F100" s="414">
        <v>82000000</v>
      </c>
      <c r="G100" s="303">
        <f t="shared" si="3"/>
        <v>4</v>
      </c>
      <c r="J100" s="61"/>
    </row>
    <row r="101" spans="1:10" x14ac:dyDescent="0.25">
      <c r="A101" s="121">
        <v>167502</v>
      </c>
      <c r="B101" s="121" t="s">
        <v>245</v>
      </c>
      <c r="C101" s="414">
        <v>82000000</v>
      </c>
      <c r="D101" s="414">
        <v>0</v>
      </c>
      <c r="E101" s="414">
        <v>0</v>
      </c>
      <c r="F101" s="414">
        <v>82000000</v>
      </c>
      <c r="G101" s="303">
        <f t="shared" si="3"/>
        <v>6</v>
      </c>
      <c r="J101" s="61"/>
    </row>
    <row r="102" spans="1:10" x14ac:dyDescent="0.25">
      <c r="A102" s="121">
        <v>167502001</v>
      </c>
      <c r="B102" s="121" t="s">
        <v>245</v>
      </c>
      <c r="C102" s="414">
        <v>82000000</v>
      </c>
      <c r="D102" s="414">
        <v>0</v>
      </c>
      <c r="E102" s="414">
        <v>0</v>
      </c>
      <c r="F102" s="414">
        <v>82000000</v>
      </c>
      <c r="G102" s="303">
        <f t="shared" si="3"/>
        <v>9</v>
      </c>
      <c r="J102" s="61"/>
    </row>
    <row r="103" spans="1:10" x14ac:dyDescent="0.25">
      <c r="A103" s="121">
        <v>1680</v>
      </c>
      <c r="B103" s="121" t="s">
        <v>433</v>
      </c>
      <c r="C103" s="414">
        <v>1003911</v>
      </c>
      <c r="D103" s="414">
        <v>0</v>
      </c>
      <c r="E103" s="414">
        <v>0</v>
      </c>
      <c r="F103" s="414">
        <v>1003911</v>
      </c>
      <c r="G103" s="303">
        <f t="shared" si="3"/>
        <v>4</v>
      </c>
      <c r="J103" s="61"/>
    </row>
    <row r="104" spans="1:10" x14ac:dyDescent="0.25">
      <c r="A104" s="121">
        <v>168002</v>
      </c>
      <c r="B104" s="121" t="s">
        <v>247</v>
      </c>
      <c r="C104" s="414">
        <v>1003911</v>
      </c>
      <c r="D104" s="414">
        <v>0</v>
      </c>
      <c r="E104" s="414">
        <v>0</v>
      </c>
      <c r="F104" s="414">
        <v>1003911</v>
      </c>
      <c r="G104" s="303">
        <f t="shared" si="3"/>
        <v>6</v>
      </c>
      <c r="J104" s="61"/>
    </row>
    <row r="105" spans="1:10" x14ac:dyDescent="0.25">
      <c r="A105" s="121">
        <v>168002001</v>
      </c>
      <c r="B105" s="121" t="s">
        <v>247</v>
      </c>
      <c r="C105" s="414">
        <v>1003911</v>
      </c>
      <c r="D105" s="414">
        <v>0</v>
      </c>
      <c r="E105" s="414">
        <v>0</v>
      </c>
      <c r="F105" s="414">
        <v>1003911</v>
      </c>
      <c r="G105" s="303">
        <f t="shared" si="3"/>
        <v>9</v>
      </c>
      <c r="J105" s="61"/>
    </row>
    <row r="106" spans="1:10" x14ac:dyDescent="0.25">
      <c r="A106" s="121">
        <v>1681</v>
      </c>
      <c r="B106" s="121" t="s">
        <v>434</v>
      </c>
      <c r="C106" s="414">
        <v>8383000</v>
      </c>
      <c r="D106" s="414">
        <v>0</v>
      </c>
      <c r="E106" s="414">
        <v>0</v>
      </c>
      <c r="F106" s="414">
        <v>8383000</v>
      </c>
      <c r="G106" s="303">
        <f t="shared" si="3"/>
        <v>4</v>
      </c>
      <c r="J106" s="61"/>
    </row>
    <row r="107" spans="1:10" x14ac:dyDescent="0.25">
      <c r="A107" s="121">
        <v>168101</v>
      </c>
      <c r="B107" s="121" t="s">
        <v>249</v>
      </c>
      <c r="C107" s="414">
        <v>8383000</v>
      </c>
      <c r="D107" s="414">
        <v>0</v>
      </c>
      <c r="E107" s="414">
        <v>0</v>
      </c>
      <c r="F107" s="414">
        <v>8383000</v>
      </c>
      <c r="G107" s="303">
        <f t="shared" si="3"/>
        <v>6</v>
      </c>
      <c r="J107" s="61"/>
    </row>
    <row r="108" spans="1:10" x14ac:dyDescent="0.25">
      <c r="A108" s="121">
        <v>168101001</v>
      </c>
      <c r="B108" s="121" t="s">
        <v>249</v>
      </c>
      <c r="C108" s="414">
        <v>8383000</v>
      </c>
      <c r="D108" s="414">
        <v>0</v>
      </c>
      <c r="E108" s="414">
        <v>0</v>
      </c>
      <c r="F108" s="414">
        <v>8383000</v>
      </c>
      <c r="G108" s="303">
        <f t="shared" si="3"/>
        <v>9</v>
      </c>
      <c r="J108" s="61"/>
    </row>
    <row r="109" spans="1:10" x14ac:dyDescent="0.25">
      <c r="A109" s="121">
        <v>1685</v>
      </c>
      <c r="B109" s="121" t="s">
        <v>435</v>
      </c>
      <c r="C109" s="414">
        <v>-3644325994.6799998</v>
      </c>
      <c r="D109" s="414">
        <v>0</v>
      </c>
      <c r="E109" s="414">
        <v>25393968</v>
      </c>
      <c r="F109" s="414">
        <v>-3669719962.6799998</v>
      </c>
      <c r="G109" s="303">
        <f t="shared" si="3"/>
        <v>4</v>
      </c>
      <c r="J109" s="61"/>
    </row>
    <row r="110" spans="1:10" x14ac:dyDescent="0.25">
      <c r="A110" s="121">
        <v>168501</v>
      </c>
      <c r="B110" s="121" t="s">
        <v>69</v>
      </c>
      <c r="C110" s="414">
        <v>-633044886.49000001</v>
      </c>
      <c r="D110" s="414">
        <v>0</v>
      </c>
      <c r="E110" s="414">
        <v>6657515</v>
      </c>
      <c r="F110" s="414">
        <v>-639702401.49000001</v>
      </c>
      <c r="G110" s="303">
        <f t="shared" si="3"/>
        <v>6</v>
      </c>
      <c r="J110" s="61"/>
    </row>
    <row r="111" spans="1:10" x14ac:dyDescent="0.25">
      <c r="A111" s="121">
        <v>168501001</v>
      </c>
      <c r="B111" s="121" t="s">
        <v>251</v>
      </c>
      <c r="C111" s="414">
        <v>-633044886.49000001</v>
      </c>
      <c r="D111" s="414">
        <v>0</v>
      </c>
      <c r="E111" s="414">
        <v>6657515</v>
      </c>
      <c r="F111" s="414">
        <v>-639702401.49000001</v>
      </c>
      <c r="G111" s="303">
        <f t="shared" si="3"/>
        <v>9</v>
      </c>
      <c r="J111" s="61"/>
    </row>
    <row r="112" spans="1:10" x14ac:dyDescent="0.25">
      <c r="A112" s="121">
        <v>168503</v>
      </c>
      <c r="B112" s="121" t="s">
        <v>70</v>
      </c>
      <c r="C112" s="414">
        <v>-19696632.559999999</v>
      </c>
      <c r="D112" s="414">
        <v>0</v>
      </c>
      <c r="E112" s="414">
        <v>211265</v>
      </c>
      <c r="F112" s="414">
        <v>-19907897.559999999</v>
      </c>
      <c r="G112" s="303">
        <f t="shared" si="3"/>
        <v>6</v>
      </c>
      <c r="J112" s="61"/>
    </row>
    <row r="113" spans="1:10" x14ac:dyDescent="0.25">
      <c r="A113" s="121">
        <v>168503006</v>
      </c>
      <c r="B113" s="121" t="s">
        <v>239</v>
      </c>
      <c r="C113" s="414">
        <v>-19696632.559999999</v>
      </c>
      <c r="D113" s="414">
        <v>0</v>
      </c>
      <c r="E113" s="414">
        <v>211265</v>
      </c>
      <c r="F113" s="414">
        <v>-19907897.559999999</v>
      </c>
      <c r="G113" s="303">
        <f t="shared" si="3"/>
        <v>9</v>
      </c>
      <c r="J113" s="61"/>
    </row>
    <row r="114" spans="1:10" x14ac:dyDescent="0.25">
      <c r="A114" s="121">
        <v>168504</v>
      </c>
      <c r="B114" s="121" t="s">
        <v>71</v>
      </c>
      <c r="C114" s="414">
        <v>-1099012134.9000001</v>
      </c>
      <c r="D114" s="414">
        <v>0</v>
      </c>
      <c r="E114" s="414">
        <v>8855464</v>
      </c>
      <c r="F114" s="414">
        <v>-1107867598.9000001</v>
      </c>
      <c r="G114" s="303">
        <f t="shared" si="3"/>
        <v>6</v>
      </c>
      <c r="J114" s="61"/>
    </row>
    <row r="115" spans="1:10" x14ac:dyDescent="0.25">
      <c r="A115" s="121">
        <v>168504004</v>
      </c>
      <c r="B115" s="121" t="s">
        <v>228</v>
      </c>
      <c r="C115" s="414">
        <v>-1022802630.99</v>
      </c>
      <c r="D115" s="414">
        <v>0</v>
      </c>
      <c r="E115" s="414">
        <v>8413333</v>
      </c>
      <c r="F115" s="414">
        <v>-1031215963.99</v>
      </c>
      <c r="G115" s="303">
        <f t="shared" si="3"/>
        <v>9</v>
      </c>
      <c r="J115" s="61"/>
    </row>
    <row r="116" spans="1:10" x14ac:dyDescent="0.25">
      <c r="A116" s="121">
        <v>168504008</v>
      </c>
      <c r="B116" s="121" t="s">
        <v>229</v>
      </c>
      <c r="C116" s="414">
        <v>-38193115.799999997</v>
      </c>
      <c r="D116" s="414">
        <v>0</v>
      </c>
      <c r="E116" s="414">
        <v>0</v>
      </c>
      <c r="F116" s="414">
        <v>-38193115.799999997</v>
      </c>
      <c r="G116" s="303">
        <f t="shared" si="3"/>
        <v>9</v>
      </c>
      <c r="J116" s="61"/>
    </row>
    <row r="117" spans="1:10" x14ac:dyDescent="0.25">
      <c r="A117" s="121">
        <v>168504009</v>
      </c>
      <c r="B117" s="121" t="s">
        <v>230</v>
      </c>
      <c r="C117" s="414">
        <v>-3323541.11</v>
      </c>
      <c r="D117" s="414">
        <v>0</v>
      </c>
      <c r="E117" s="414">
        <v>9388</v>
      </c>
      <c r="F117" s="414">
        <v>-3332929.11</v>
      </c>
      <c r="G117" s="303">
        <f t="shared" si="3"/>
        <v>9</v>
      </c>
      <c r="J117" s="61"/>
    </row>
    <row r="118" spans="1:10" x14ac:dyDescent="0.25">
      <c r="A118" s="121">
        <v>168504012</v>
      </c>
      <c r="B118" s="121" t="s">
        <v>231</v>
      </c>
      <c r="C118" s="414">
        <v>-34692847</v>
      </c>
      <c r="D118" s="414">
        <v>0</v>
      </c>
      <c r="E118" s="414">
        <v>432743</v>
      </c>
      <c r="F118" s="414">
        <v>-35125590</v>
      </c>
      <c r="G118" s="303">
        <f t="shared" si="3"/>
        <v>9</v>
      </c>
      <c r="J118" s="61"/>
    </row>
    <row r="119" spans="1:10" x14ac:dyDescent="0.25">
      <c r="A119" s="121">
        <v>168505</v>
      </c>
      <c r="B119" s="121" t="s">
        <v>72</v>
      </c>
      <c r="C119" s="414">
        <v>-5927785.2999999998</v>
      </c>
      <c r="D119" s="414">
        <v>0</v>
      </c>
      <c r="E119" s="414">
        <v>0</v>
      </c>
      <c r="F119" s="414">
        <v>-5927785.2999999998</v>
      </c>
      <c r="G119" s="303">
        <f t="shared" si="3"/>
        <v>6</v>
      </c>
      <c r="J119" s="61"/>
    </row>
    <row r="120" spans="1:10" x14ac:dyDescent="0.25">
      <c r="A120" s="121">
        <v>168505006</v>
      </c>
      <c r="B120" s="121" t="s">
        <v>232</v>
      </c>
      <c r="C120" s="414">
        <v>-959792</v>
      </c>
      <c r="D120" s="414">
        <v>0</v>
      </c>
      <c r="E120" s="414">
        <v>0</v>
      </c>
      <c r="F120" s="414">
        <v>-959792</v>
      </c>
      <c r="G120" s="303">
        <f t="shared" si="3"/>
        <v>9</v>
      </c>
      <c r="J120" s="61"/>
    </row>
    <row r="121" spans="1:10" x14ac:dyDescent="0.25">
      <c r="A121" s="121">
        <v>168505007</v>
      </c>
      <c r="B121" s="121" t="s">
        <v>233</v>
      </c>
      <c r="C121" s="414">
        <v>-4967993.3</v>
      </c>
      <c r="D121" s="414">
        <v>0</v>
      </c>
      <c r="E121" s="414">
        <v>0</v>
      </c>
      <c r="F121" s="414">
        <v>-4967993.3</v>
      </c>
      <c r="G121" s="303">
        <f t="shared" si="3"/>
        <v>9</v>
      </c>
      <c r="J121" s="61"/>
    </row>
    <row r="122" spans="1:10" x14ac:dyDescent="0.25">
      <c r="A122" s="121">
        <v>168506</v>
      </c>
      <c r="B122" s="121" t="s">
        <v>73</v>
      </c>
      <c r="C122" s="414">
        <v>-286886486.16000003</v>
      </c>
      <c r="D122" s="414">
        <v>0</v>
      </c>
      <c r="E122" s="414">
        <v>2246758</v>
      </c>
      <c r="F122" s="414">
        <v>-289133244.16000003</v>
      </c>
      <c r="G122" s="303">
        <f t="shared" si="3"/>
        <v>6</v>
      </c>
      <c r="J122" s="61"/>
    </row>
    <row r="123" spans="1:10" x14ac:dyDescent="0.25">
      <c r="A123" s="121">
        <v>168506001</v>
      </c>
      <c r="B123" s="121" t="s">
        <v>234</v>
      </c>
      <c r="C123" s="414">
        <v>-225312220.69</v>
      </c>
      <c r="D123" s="414">
        <v>0</v>
      </c>
      <c r="E123" s="414">
        <v>1967875</v>
      </c>
      <c r="F123" s="414">
        <v>-227280095.69</v>
      </c>
      <c r="G123" s="303">
        <f t="shared" si="3"/>
        <v>9</v>
      </c>
      <c r="J123" s="61"/>
    </row>
    <row r="124" spans="1:10" x14ac:dyDescent="0.25">
      <c r="A124" s="121">
        <v>168506002</v>
      </c>
      <c r="B124" s="121" t="s">
        <v>235</v>
      </c>
      <c r="C124" s="414">
        <v>-61574265.469999999</v>
      </c>
      <c r="D124" s="414">
        <v>0</v>
      </c>
      <c r="E124" s="414">
        <v>278883</v>
      </c>
      <c r="F124" s="414">
        <v>-61853148.469999999</v>
      </c>
      <c r="G124" s="303">
        <f t="shared" si="3"/>
        <v>9</v>
      </c>
      <c r="J124" s="61"/>
    </row>
    <row r="125" spans="1:10" x14ac:dyDescent="0.25">
      <c r="A125" s="121">
        <v>168507</v>
      </c>
      <c r="B125" s="121" t="s">
        <v>225</v>
      </c>
      <c r="C125" s="414">
        <v>-1508462802.5699999</v>
      </c>
      <c r="D125" s="414">
        <v>0</v>
      </c>
      <c r="E125" s="414">
        <v>7422966</v>
      </c>
      <c r="F125" s="414">
        <v>-1515885768.5699999</v>
      </c>
      <c r="G125" s="303">
        <f t="shared" si="3"/>
        <v>6</v>
      </c>
      <c r="J125" s="61"/>
    </row>
    <row r="126" spans="1:10" x14ac:dyDescent="0.25">
      <c r="A126" s="121">
        <v>168507001</v>
      </c>
      <c r="B126" s="121" t="s">
        <v>236</v>
      </c>
      <c r="C126" s="414">
        <v>-293512204.27999997</v>
      </c>
      <c r="D126" s="414">
        <v>0</v>
      </c>
      <c r="E126" s="414">
        <v>1654243</v>
      </c>
      <c r="F126" s="414">
        <v>-295166447.27999997</v>
      </c>
      <c r="G126" s="303">
        <f t="shared" si="3"/>
        <v>9</v>
      </c>
      <c r="J126" s="61"/>
    </row>
    <row r="127" spans="1:10" x14ac:dyDescent="0.25">
      <c r="A127" s="121">
        <v>168507002</v>
      </c>
      <c r="B127" s="121" t="s">
        <v>226</v>
      </c>
      <c r="C127" s="414">
        <v>-1214950598.29</v>
      </c>
      <c r="D127" s="414">
        <v>0</v>
      </c>
      <c r="E127" s="414">
        <v>5768723</v>
      </c>
      <c r="F127" s="414">
        <v>-1220719321.29</v>
      </c>
      <c r="G127" s="303">
        <f t="shared" si="3"/>
        <v>9</v>
      </c>
      <c r="J127" s="61"/>
    </row>
    <row r="128" spans="1:10" x14ac:dyDescent="0.25">
      <c r="A128" s="121">
        <v>168508</v>
      </c>
      <c r="B128" s="121" t="s">
        <v>75</v>
      </c>
      <c r="C128" s="414">
        <v>-81999999.700000003</v>
      </c>
      <c r="D128" s="414">
        <v>0</v>
      </c>
      <c r="E128" s="414">
        <v>0</v>
      </c>
      <c r="F128" s="414">
        <v>-81999999.700000003</v>
      </c>
      <c r="G128" s="303">
        <f t="shared" si="3"/>
        <v>6</v>
      </c>
      <c r="J128" s="61"/>
    </row>
    <row r="129" spans="1:10" x14ac:dyDescent="0.25">
      <c r="A129" s="121">
        <v>168508002</v>
      </c>
      <c r="B129" s="121" t="s">
        <v>245</v>
      </c>
      <c r="C129" s="414">
        <v>-81999999.700000003</v>
      </c>
      <c r="D129" s="414">
        <v>0</v>
      </c>
      <c r="E129" s="414">
        <v>0</v>
      </c>
      <c r="F129" s="414">
        <v>-81999999.700000003</v>
      </c>
      <c r="G129" s="303">
        <f t="shared" si="3"/>
        <v>9</v>
      </c>
      <c r="J129" s="61"/>
    </row>
    <row r="130" spans="1:10" x14ac:dyDescent="0.25">
      <c r="A130" s="121">
        <v>168509</v>
      </c>
      <c r="B130" s="121" t="s">
        <v>76</v>
      </c>
      <c r="C130" s="414">
        <v>-1003911</v>
      </c>
      <c r="D130" s="414">
        <v>0</v>
      </c>
      <c r="E130" s="414">
        <v>0</v>
      </c>
      <c r="F130" s="414">
        <v>-1003911</v>
      </c>
      <c r="G130" s="303">
        <f t="shared" si="3"/>
        <v>6</v>
      </c>
      <c r="J130" s="61"/>
    </row>
    <row r="131" spans="1:10" x14ac:dyDescent="0.25">
      <c r="A131" s="121">
        <v>168509002</v>
      </c>
      <c r="B131" s="121" t="s">
        <v>247</v>
      </c>
      <c r="C131" s="414">
        <v>-1003911</v>
      </c>
      <c r="D131" s="414">
        <v>0</v>
      </c>
      <c r="E131" s="414">
        <v>0</v>
      </c>
      <c r="F131" s="414">
        <v>-1003911</v>
      </c>
      <c r="G131" s="303">
        <f t="shared" si="3"/>
        <v>9</v>
      </c>
      <c r="J131" s="61"/>
    </row>
    <row r="132" spans="1:10" x14ac:dyDescent="0.25">
      <c r="A132" s="121">
        <v>168512</v>
      </c>
      <c r="B132" s="121" t="s">
        <v>77</v>
      </c>
      <c r="C132" s="414">
        <v>-8291356</v>
      </c>
      <c r="D132" s="414">
        <v>0</v>
      </c>
      <c r="E132" s="414">
        <v>0</v>
      </c>
      <c r="F132" s="414">
        <v>-8291356</v>
      </c>
      <c r="G132" s="303">
        <f t="shared" si="3"/>
        <v>6</v>
      </c>
      <c r="J132" s="61"/>
    </row>
    <row r="133" spans="1:10" x14ac:dyDescent="0.25">
      <c r="A133" s="121">
        <v>168512001</v>
      </c>
      <c r="B133" s="121" t="s">
        <v>249</v>
      </c>
      <c r="C133" s="414">
        <v>-8016352</v>
      </c>
      <c r="D133" s="414">
        <v>0</v>
      </c>
      <c r="E133" s="414">
        <v>0</v>
      </c>
      <c r="F133" s="414">
        <v>-8016352</v>
      </c>
      <c r="G133" s="303">
        <f t="shared" si="3"/>
        <v>9</v>
      </c>
      <c r="J133" s="61"/>
    </row>
    <row r="134" spans="1:10" x14ac:dyDescent="0.25">
      <c r="A134" s="121">
        <v>168512007</v>
      </c>
      <c r="B134" s="121" t="s">
        <v>252</v>
      </c>
      <c r="C134" s="414">
        <v>-275004</v>
      </c>
      <c r="D134" s="414">
        <v>0</v>
      </c>
      <c r="E134" s="414">
        <v>0</v>
      </c>
      <c r="F134" s="414">
        <v>-275004</v>
      </c>
      <c r="G134" s="303">
        <f t="shared" si="3"/>
        <v>9</v>
      </c>
      <c r="J134" s="61"/>
    </row>
    <row r="135" spans="1:10" x14ac:dyDescent="0.25">
      <c r="A135" s="121">
        <v>19</v>
      </c>
      <c r="B135" s="121" t="s">
        <v>253</v>
      </c>
      <c r="C135" s="414">
        <v>1740241989.21</v>
      </c>
      <c r="D135" s="414">
        <v>14447740.43</v>
      </c>
      <c r="E135" s="414">
        <v>104862993</v>
      </c>
      <c r="F135" s="414">
        <v>1649826736.6400001</v>
      </c>
      <c r="G135" s="303">
        <f t="shared" si="3"/>
        <v>2</v>
      </c>
      <c r="J135" s="61"/>
    </row>
    <row r="136" spans="1:10" x14ac:dyDescent="0.25">
      <c r="A136" s="121">
        <v>1906</v>
      </c>
      <c r="B136" s="121" t="s">
        <v>436</v>
      </c>
      <c r="C136" s="414">
        <v>0</v>
      </c>
      <c r="D136" s="414">
        <v>14380474</v>
      </c>
      <c r="E136" s="414">
        <v>6475950</v>
      </c>
      <c r="F136" s="414">
        <v>7904524</v>
      </c>
      <c r="G136" s="303">
        <f t="shared" si="3"/>
        <v>4</v>
      </c>
      <c r="J136" s="61"/>
    </row>
    <row r="137" spans="1:10" x14ac:dyDescent="0.25">
      <c r="A137" s="121">
        <v>190603</v>
      </c>
      <c r="B137" s="121" t="s">
        <v>437</v>
      </c>
      <c r="C137" s="414">
        <v>0</v>
      </c>
      <c r="D137" s="414">
        <v>14380474</v>
      </c>
      <c r="E137" s="414">
        <v>6475950</v>
      </c>
      <c r="F137" s="414">
        <v>7904524</v>
      </c>
      <c r="G137" s="303">
        <f t="shared" ref="G137:G200" si="4">LEN(A137)</f>
        <v>6</v>
      </c>
      <c r="J137" s="61"/>
    </row>
    <row r="138" spans="1:10" x14ac:dyDescent="0.25">
      <c r="A138" s="121">
        <v>190603001</v>
      </c>
      <c r="B138" s="121" t="s">
        <v>437</v>
      </c>
      <c r="C138" s="414">
        <v>0</v>
      </c>
      <c r="D138" s="414">
        <v>14380474</v>
      </c>
      <c r="E138" s="414">
        <v>6475950</v>
      </c>
      <c r="F138" s="414">
        <v>7904524</v>
      </c>
      <c r="G138" s="303">
        <f t="shared" si="4"/>
        <v>9</v>
      </c>
      <c r="J138" s="61"/>
    </row>
    <row r="139" spans="1:10" x14ac:dyDescent="0.25">
      <c r="A139" s="121">
        <v>1908</v>
      </c>
      <c r="B139" s="121" t="s">
        <v>440</v>
      </c>
      <c r="C139" s="414">
        <v>1340057729.1900001</v>
      </c>
      <c r="D139" s="414">
        <v>67266.429999999993</v>
      </c>
      <c r="E139" s="414">
        <v>86936467</v>
      </c>
      <c r="F139" s="414">
        <v>1253188528.6199999</v>
      </c>
      <c r="G139" s="303">
        <f t="shared" si="4"/>
        <v>4</v>
      </c>
      <c r="J139" s="61"/>
    </row>
    <row r="140" spans="1:10" x14ac:dyDescent="0.25">
      <c r="A140" s="121">
        <v>190801</v>
      </c>
      <c r="B140" s="121" t="s">
        <v>441</v>
      </c>
      <c r="C140" s="414">
        <v>1340057729.1900001</v>
      </c>
      <c r="D140" s="414">
        <v>67266.429999999993</v>
      </c>
      <c r="E140" s="414">
        <v>86936467</v>
      </c>
      <c r="F140" s="414">
        <v>1253188528.6199999</v>
      </c>
      <c r="G140" s="303">
        <f t="shared" si="4"/>
        <v>6</v>
      </c>
      <c r="J140" s="61"/>
    </row>
    <row r="141" spans="1:10" x14ac:dyDescent="0.25">
      <c r="A141" s="121">
        <v>190801001</v>
      </c>
      <c r="B141" s="121" t="s">
        <v>441</v>
      </c>
      <c r="C141" s="414">
        <v>8823200.3399999999</v>
      </c>
      <c r="D141" s="414">
        <v>67266.429999999993</v>
      </c>
      <c r="E141" s="414">
        <v>0</v>
      </c>
      <c r="F141" s="414">
        <v>8890466.7699999996</v>
      </c>
      <c r="G141" s="303">
        <f t="shared" si="4"/>
        <v>9</v>
      </c>
      <c r="J141" s="61"/>
    </row>
    <row r="142" spans="1:10" x14ac:dyDescent="0.25">
      <c r="A142" s="121">
        <v>190801002</v>
      </c>
      <c r="B142" s="121" t="s">
        <v>442</v>
      </c>
      <c r="C142" s="414">
        <v>1331234528.8499999</v>
      </c>
      <c r="D142" s="414">
        <v>0</v>
      </c>
      <c r="E142" s="414">
        <v>86936467</v>
      </c>
      <c r="F142" s="414">
        <v>1244298061.8499999</v>
      </c>
      <c r="G142" s="303">
        <f t="shared" si="4"/>
        <v>9</v>
      </c>
      <c r="J142" s="61"/>
    </row>
    <row r="143" spans="1:10" x14ac:dyDescent="0.25">
      <c r="A143" s="121">
        <v>1970</v>
      </c>
      <c r="B143" s="121" t="s">
        <v>443</v>
      </c>
      <c r="C143" s="414">
        <v>1334162711.1900001</v>
      </c>
      <c r="D143" s="414">
        <v>0</v>
      </c>
      <c r="E143" s="414">
        <v>0</v>
      </c>
      <c r="F143" s="414">
        <v>1334162711.1900001</v>
      </c>
      <c r="G143" s="303">
        <f t="shared" si="4"/>
        <v>4</v>
      </c>
      <c r="J143" s="61"/>
    </row>
    <row r="144" spans="1:10" x14ac:dyDescent="0.25">
      <c r="A144" s="121">
        <v>197005</v>
      </c>
      <c r="B144" s="121" t="s">
        <v>262</v>
      </c>
      <c r="C144" s="414">
        <v>608276128</v>
      </c>
      <c r="D144" s="414">
        <v>0</v>
      </c>
      <c r="E144" s="414">
        <v>0</v>
      </c>
      <c r="F144" s="414">
        <v>608276128</v>
      </c>
      <c r="G144" s="303">
        <f t="shared" si="4"/>
        <v>6</v>
      </c>
      <c r="J144" s="61"/>
    </row>
    <row r="145" spans="1:10" x14ac:dyDescent="0.25">
      <c r="A145" s="121">
        <v>197005001</v>
      </c>
      <c r="B145" s="121" t="s">
        <v>262</v>
      </c>
      <c r="C145" s="414">
        <v>608276128</v>
      </c>
      <c r="D145" s="414">
        <v>0</v>
      </c>
      <c r="E145" s="414">
        <v>0</v>
      </c>
      <c r="F145" s="414">
        <v>608276128</v>
      </c>
      <c r="G145" s="303">
        <f t="shared" si="4"/>
        <v>9</v>
      </c>
      <c r="J145" s="61"/>
    </row>
    <row r="146" spans="1:10" x14ac:dyDescent="0.25">
      <c r="A146" s="121">
        <v>197007</v>
      </c>
      <c r="B146" s="121" t="s">
        <v>263</v>
      </c>
      <c r="C146" s="414">
        <v>710091583.19000006</v>
      </c>
      <c r="D146" s="414">
        <v>0</v>
      </c>
      <c r="E146" s="414">
        <v>0</v>
      </c>
      <c r="F146" s="414">
        <v>710091583.19000006</v>
      </c>
      <c r="G146" s="303">
        <f t="shared" si="4"/>
        <v>6</v>
      </c>
      <c r="J146" s="61"/>
    </row>
    <row r="147" spans="1:10" x14ac:dyDescent="0.25">
      <c r="A147" s="121">
        <v>197007001</v>
      </c>
      <c r="B147" s="121" t="s">
        <v>263</v>
      </c>
      <c r="C147" s="414">
        <v>710091583.19000006</v>
      </c>
      <c r="D147" s="414">
        <v>0</v>
      </c>
      <c r="E147" s="414">
        <v>0</v>
      </c>
      <c r="F147" s="414">
        <v>710091583.19000006</v>
      </c>
      <c r="G147" s="303">
        <f t="shared" si="4"/>
        <v>9</v>
      </c>
      <c r="J147" s="61"/>
    </row>
    <row r="148" spans="1:10" x14ac:dyDescent="0.25">
      <c r="A148" s="121">
        <v>197008</v>
      </c>
      <c r="B148" s="121" t="s">
        <v>264</v>
      </c>
      <c r="C148" s="414">
        <v>15795000</v>
      </c>
      <c r="D148" s="414">
        <v>0</v>
      </c>
      <c r="E148" s="414">
        <v>0</v>
      </c>
      <c r="F148" s="414">
        <v>15795000</v>
      </c>
      <c r="G148" s="303">
        <f t="shared" si="4"/>
        <v>6</v>
      </c>
      <c r="J148" s="61"/>
    </row>
    <row r="149" spans="1:10" x14ac:dyDescent="0.25">
      <c r="A149" s="121">
        <v>197008001</v>
      </c>
      <c r="B149" s="121" t="s">
        <v>264</v>
      </c>
      <c r="C149" s="414">
        <v>15795000</v>
      </c>
      <c r="D149" s="414">
        <v>0</v>
      </c>
      <c r="E149" s="414">
        <v>0</v>
      </c>
      <c r="F149" s="414">
        <v>15795000</v>
      </c>
      <c r="G149" s="303">
        <f t="shared" si="4"/>
        <v>9</v>
      </c>
      <c r="J149" s="61"/>
    </row>
    <row r="150" spans="1:10" x14ac:dyDescent="0.25">
      <c r="A150" s="121">
        <v>1975</v>
      </c>
      <c r="B150" s="121" t="s">
        <v>444</v>
      </c>
      <c r="C150" s="414">
        <v>-933978451.16999996</v>
      </c>
      <c r="D150" s="414">
        <v>0</v>
      </c>
      <c r="E150" s="414">
        <v>11450576</v>
      </c>
      <c r="F150" s="414">
        <v>-945429027.16999996</v>
      </c>
      <c r="G150" s="303">
        <f t="shared" si="4"/>
        <v>4</v>
      </c>
      <c r="J150" s="61"/>
    </row>
    <row r="151" spans="1:10" x14ac:dyDescent="0.25">
      <c r="A151" s="121">
        <v>197505</v>
      </c>
      <c r="B151" s="121" t="s">
        <v>262</v>
      </c>
      <c r="C151" s="414">
        <v>-309908133.80000001</v>
      </c>
      <c r="D151" s="414">
        <v>0</v>
      </c>
      <c r="E151" s="414">
        <v>0</v>
      </c>
      <c r="F151" s="414">
        <v>-309908133.80000001</v>
      </c>
      <c r="G151" s="303">
        <f t="shared" si="4"/>
        <v>6</v>
      </c>
      <c r="J151" s="61"/>
    </row>
    <row r="152" spans="1:10" x14ac:dyDescent="0.25">
      <c r="A152" s="121">
        <v>197505001</v>
      </c>
      <c r="B152" s="121" t="s">
        <v>262</v>
      </c>
      <c r="C152" s="414">
        <v>-309908133.80000001</v>
      </c>
      <c r="D152" s="414">
        <v>0</v>
      </c>
      <c r="E152" s="414">
        <v>0</v>
      </c>
      <c r="F152" s="414">
        <v>-309908133.80000001</v>
      </c>
      <c r="G152" s="303">
        <f t="shared" si="4"/>
        <v>9</v>
      </c>
      <c r="J152" s="61"/>
    </row>
    <row r="153" spans="1:10" x14ac:dyDescent="0.25">
      <c r="A153" s="121">
        <v>197507</v>
      </c>
      <c r="B153" s="121" t="s">
        <v>263</v>
      </c>
      <c r="C153" s="414">
        <v>-609539043.37</v>
      </c>
      <c r="D153" s="414">
        <v>0</v>
      </c>
      <c r="E153" s="414">
        <v>11203909</v>
      </c>
      <c r="F153" s="414">
        <v>-620742952.37</v>
      </c>
      <c r="G153" s="303">
        <f t="shared" si="4"/>
        <v>6</v>
      </c>
      <c r="J153" s="61"/>
    </row>
    <row r="154" spans="1:10" x14ac:dyDescent="0.25">
      <c r="A154" s="121">
        <v>197507001</v>
      </c>
      <c r="B154" s="121" t="s">
        <v>263</v>
      </c>
      <c r="C154" s="414">
        <v>-609539043.37</v>
      </c>
      <c r="D154" s="414">
        <v>0</v>
      </c>
      <c r="E154" s="414">
        <v>11203909</v>
      </c>
      <c r="F154" s="414">
        <v>-620742952.37</v>
      </c>
      <c r="G154" s="303">
        <f t="shared" si="4"/>
        <v>9</v>
      </c>
      <c r="J154" s="61"/>
    </row>
    <row r="155" spans="1:10" x14ac:dyDescent="0.25">
      <c r="A155" s="121">
        <v>197508</v>
      </c>
      <c r="B155" s="121" t="s">
        <v>264</v>
      </c>
      <c r="C155" s="414">
        <v>-14531274</v>
      </c>
      <c r="D155" s="414">
        <v>0</v>
      </c>
      <c r="E155" s="414">
        <v>246667</v>
      </c>
      <c r="F155" s="414">
        <v>-14777941</v>
      </c>
      <c r="G155" s="303">
        <f t="shared" si="4"/>
        <v>6</v>
      </c>
      <c r="J155" s="61"/>
    </row>
    <row r="156" spans="1:10" x14ac:dyDescent="0.25">
      <c r="A156" s="121">
        <v>197508001</v>
      </c>
      <c r="B156" s="121" t="s">
        <v>264</v>
      </c>
      <c r="C156" s="414">
        <v>-14531274</v>
      </c>
      <c r="D156" s="414">
        <v>0</v>
      </c>
      <c r="E156" s="414">
        <v>246667</v>
      </c>
      <c r="F156" s="414">
        <v>-14777941</v>
      </c>
      <c r="G156" s="303">
        <f t="shared" si="4"/>
        <v>9</v>
      </c>
      <c r="J156" s="61"/>
    </row>
    <row r="157" spans="1:10" x14ac:dyDescent="0.25">
      <c r="A157" s="365">
        <v>2</v>
      </c>
      <c r="B157" s="121" t="s">
        <v>445</v>
      </c>
      <c r="C157" s="414">
        <v>1324592948.46</v>
      </c>
      <c r="D157" s="414">
        <v>1064900097.63</v>
      </c>
      <c r="E157" s="414">
        <v>1206629446.3599999</v>
      </c>
      <c r="F157" s="414">
        <v>1466322297.1900001</v>
      </c>
      <c r="G157" s="303">
        <f t="shared" si="4"/>
        <v>1</v>
      </c>
      <c r="J157" s="61"/>
    </row>
    <row r="158" spans="1:10" x14ac:dyDescent="0.25">
      <c r="A158" s="121">
        <v>24</v>
      </c>
      <c r="B158" s="121" t="s">
        <v>265</v>
      </c>
      <c r="C158" s="414">
        <v>140564589.41999999</v>
      </c>
      <c r="D158" s="414">
        <v>357668105.63</v>
      </c>
      <c r="E158" s="414">
        <v>434797146.36000001</v>
      </c>
      <c r="F158" s="414">
        <v>217693630.15000001</v>
      </c>
      <c r="G158" s="303">
        <f t="shared" si="4"/>
        <v>2</v>
      </c>
      <c r="J158" s="61"/>
    </row>
    <row r="159" spans="1:10" x14ac:dyDescent="0.25">
      <c r="A159" s="121">
        <v>2401</v>
      </c>
      <c r="B159" s="121" t="s">
        <v>446</v>
      </c>
      <c r="C159" s="414">
        <v>0</v>
      </c>
      <c r="D159" s="414">
        <v>199884098.27000001</v>
      </c>
      <c r="E159" s="414">
        <v>207054465.27000001</v>
      </c>
      <c r="F159" s="414">
        <v>7170367</v>
      </c>
      <c r="G159" s="303">
        <f t="shared" si="4"/>
        <v>4</v>
      </c>
      <c r="J159" s="61"/>
    </row>
    <row r="160" spans="1:10" x14ac:dyDescent="0.25">
      <c r="A160" s="121">
        <v>240101</v>
      </c>
      <c r="B160" s="121" t="s">
        <v>447</v>
      </c>
      <c r="C160" s="414">
        <v>0</v>
      </c>
      <c r="D160" s="414">
        <v>845097.72</v>
      </c>
      <c r="E160" s="414">
        <v>845097.72</v>
      </c>
      <c r="F160" s="414">
        <v>0</v>
      </c>
      <c r="G160" s="303">
        <f t="shared" si="4"/>
        <v>6</v>
      </c>
      <c r="J160" s="61"/>
    </row>
    <row r="161" spans="1:10" x14ac:dyDescent="0.25">
      <c r="A161" s="121">
        <v>240101001</v>
      </c>
      <c r="B161" s="121" t="s">
        <v>447</v>
      </c>
      <c r="C161" s="414">
        <v>0</v>
      </c>
      <c r="D161" s="414">
        <v>845097.72</v>
      </c>
      <c r="E161" s="414">
        <v>845097.72</v>
      </c>
      <c r="F161" s="414">
        <v>0</v>
      </c>
      <c r="G161" s="303">
        <f t="shared" si="4"/>
        <v>9</v>
      </c>
      <c r="J161" s="61"/>
    </row>
    <row r="162" spans="1:10" x14ac:dyDescent="0.25">
      <c r="A162" s="121">
        <v>240102</v>
      </c>
      <c r="B162" s="121" t="s">
        <v>448</v>
      </c>
      <c r="C162" s="414">
        <v>0</v>
      </c>
      <c r="D162" s="414">
        <v>199039000.55000001</v>
      </c>
      <c r="E162" s="414">
        <v>206209367.55000001</v>
      </c>
      <c r="F162" s="414">
        <v>7170367</v>
      </c>
      <c r="G162" s="303">
        <f t="shared" si="4"/>
        <v>6</v>
      </c>
      <c r="J162" s="61"/>
    </row>
    <row r="163" spans="1:10" x14ac:dyDescent="0.25">
      <c r="A163" s="121">
        <v>240102001</v>
      </c>
      <c r="B163" s="121" t="s">
        <v>449</v>
      </c>
      <c r="C163" s="414">
        <v>0</v>
      </c>
      <c r="D163" s="414">
        <v>199039000.55000001</v>
      </c>
      <c r="E163" s="414">
        <v>206209367.55000001</v>
      </c>
      <c r="F163" s="414">
        <v>7170367</v>
      </c>
      <c r="G163" s="303">
        <f t="shared" si="4"/>
        <v>9</v>
      </c>
      <c r="J163" s="61"/>
    </row>
    <row r="164" spans="1:10" x14ac:dyDescent="0.25">
      <c r="A164" s="121">
        <v>2407</v>
      </c>
      <c r="B164" s="121" t="s">
        <v>450</v>
      </c>
      <c r="C164" s="414">
        <v>13654062.58</v>
      </c>
      <c r="D164" s="414">
        <v>4271863.71</v>
      </c>
      <c r="E164" s="414">
        <v>5911464.5300000003</v>
      </c>
      <c r="F164" s="414">
        <v>15293663.4</v>
      </c>
      <c r="G164" s="303">
        <f t="shared" si="4"/>
        <v>4</v>
      </c>
      <c r="J164" s="61"/>
    </row>
    <row r="165" spans="1:10" x14ac:dyDescent="0.25">
      <c r="A165" s="121">
        <v>240706</v>
      </c>
      <c r="B165" s="121" t="s">
        <v>451</v>
      </c>
      <c r="C165" s="414">
        <v>88311</v>
      </c>
      <c r="D165" s="414">
        <v>0</v>
      </c>
      <c r="E165" s="414">
        <v>0</v>
      </c>
      <c r="F165" s="414">
        <v>88311</v>
      </c>
      <c r="G165" s="303">
        <f t="shared" si="4"/>
        <v>6</v>
      </c>
      <c r="J165" s="61"/>
    </row>
    <row r="166" spans="1:10" x14ac:dyDescent="0.25">
      <c r="A166" s="121">
        <v>240706002</v>
      </c>
      <c r="B166" s="121" t="s">
        <v>266</v>
      </c>
      <c r="C166" s="414">
        <v>88311</v>
      </c>
      <c r="D166" s="414">
        <v>0</v>
      </c>
      <c r="E166" s="414">
        <v>0</v>
      </c>
      <c r="F166" s="414">
        <v>88311</v>
      </c>
      <c r="G166" s="303">
        <f t="shared" si="4"/>
        <v>9</v>
      </c>
      <c r="J166" s="61"/>
    </row>
    <row r="167" spans="1:10" x14ac:dyDescent="0.25">
      <c r="A167" s="121">
        <v>240720</v>
      </c>
      <c r="B167" s="121" t="s">
        <v>267</v>
      </c>
      <c r="C167" s="414">
        <v>13517920.58</v>
      </c>
      <c r="D167" s="414">
        <v>4244356.71</v>
      </c>
      <c r="E167" s="414">
        <v>5883587.5300000003</v>
      </c>
      <c r="F167" s="414">
        <v>15157151.4</v>
      </c>
      <c r="G167" s="303">
        <f t="shared" si="4"/>
        <v>6</v>
      </c>
      <c r="J167" s="61"/>
    </row>
    <row r="168" spans="1:10" x14ac:dyDescent="0.25">
      <c r="A168" s="121">
        <v>240720001</v>
      </c>
      <c r="B168" s="121" t="s">
        <v>267</v>
      </c>
      <c r="C168" s="414">
        <v>13517920.58</v>
      </c>
      <c r="D168" s="414">
        <v>4244356.71</v>
      </c>
      <c r="E168" s="414">
        <v>5883587.5300000003</v>
      </c>
      <c r="F168" s="414">
        <v>15157151.4</v>
      </c>
      <c r="G168" s="303">
        <f t="shared" si="4"/>
        <v>9</v>
      </c>
      <c r="J168" s="61"/>
    </row>
    <row r="169" spans="1:10" x14ac:dyDescent="0.25">
      <c r="A169" s="121">
        <v>240722</v>
      </c>
      <c r="B169" s="121" t="s">
        <v>452</v>
      </c>
      <c r="C169" s="414">
        <v>47831</v>
      </c>
      <c r="D169" s="414">
        <v>27507</v>
      </c>
      <c r="E169" s="414">
        <v>27877</v>
      </c>
      <c r="F169" s="414">
        <v>48201</v>
      </c>
      <c r="G169" s="303">
        <f t="shared" si="4"/>
        <v>6</v>
      </c>
      <c r="J169" s="61"/>
    </row>
    <row r="170" spans="1:10" x14ac:dyDescent="0.25">
      <c r="A170" s="121">
        <v>240722002</v>
      </c>
      <c r="B170" s="121" t="s">
        <v>268</v>
      </c>
      <c r="C170" s="414">
        <v>47831</v>
      </c>
      <c r="D170" s="414">
        <v>18338</v>
      </c>
      <c r="E170" s="414">
        <v>18708</v>
      </c>
      <c r="F170" s="414">
        <v>48201</v>
      </c>
      <c r="G170" s="303">
        <f t="shared" si="4"/>
        <v>9</v>
      </c>
      <c r="J170" s="61"/>
    </row>
    <row r="171" spans="1:10" x14ac:dyDescent="0.25">
      <c r="A171" s="121">
        <v>240722003</v>
      </c>
      <c r="B171" s="121" t="s">
        <v>452</v>
      </c>
      <c r="C171" s="414">
        <v>0</v>
      </c>
      <c r="D171" s="414">
        <v>9169</v>
      </c>
      <c r="E171" s="414">
        <v>9169</v>
      </c>
      <c r="F171" s="414">
        <v>0</v>
      </c>
      <c r="G171" s="303">
        <f t="shared" si="4"/>
        <v>9</v>
      </c>
      <c r="J171" s="61"/>
    </row>
    <row r="172" spans="1:10" x14ac:dyDescent="0.25">
      <c r="A172" s="121">
        <v>2424</v>
      </c>
      <c r="B172" s="121" t="s">
        <v>453</v>
      </c>
      <c r="C172" s="414">
        <v>64895628</v>
      </c>
      <c r="D172" s="414">
        <v>12679295</v>
      </c>
      <c r="E172" s="414">
        <v>40670023</v>
      </c>
      <c r="F172" s="414">
        <v>92886356</v>
      </c>
      <c r="G172" s="303">
        <f t="shared" si="4"/>
        <v>4</v>
      </c>
      <c r="J172" s="61"/>
    </row>
    <row r="173" spans="1:10" x14ac:dyDescent="0.25">
      <c r="A173" s="121">
        <v>242401</v>
      </c>
      <c r="B173" s="121" t="s">
        <v>269</v>
      </c>
      <c r="C173" s="414">
        <v>25133361</v>
      </c>
      <c r="D173" s="414">
        <v>0</v>
      </c>
      <c r="E173" s="414">
        <v>11505761</v>
      </c>
      <c r="F173" s="414">
        <v>36639122</v>
      </c>
      <c r="G173" s="303">
        <f t="shared" si="4"/>
        <v>6</v>
      </c>
      <c r="J173" s="61"/>
    </row>
    <row r="174" spans="1:10" x14ac:dyDescent="0.25">
      <c r="A174" s="121">
        <v>242401001</v>
      </c>
      <c r="B174" s="121" t="s">
        <v>269</v>
      </c>
      <c r="C174" s="414">
        <v>25133361</v>
      </c>
      <c r="D174" s="414">
        <v>0</v>
      </c>
      <c r="E174" s="414">
        <v>11505761</v>
      </c>
      <c r="F174" s="414">
        <v>36639122</v>
      </c>
      <c r="G174" s="303">
        <f t="shared" si="4"/>
        <v>9</v>
      </c>
      <c r="J174" s="61"/>
    </row>
    <row r="175" spans="1:10" x14ac:dyDescent="0.25">
      <c r="A175" s="121">
        <v>242402</v>
      </c>
      <c r="B175" s="121" t="s">
        <v>270</v>
      </c>
      <c r="C175" s="414">
        <v>21765067</v>
      </c>
      <c r="D175" s="414">
        <v>0</v>
      </c>
      <c r="E175" s="414">
        <v>10085561</v>
      </c>
      <c r="F175" s="414">
        <v>31850628</v>
      </c>
      <c r="G175" s="303">
        <f t="shared" si="4"/>
        <v>6</v>
      </c>
      <c r="J175" s="61"/>
    </row>
    <row r="176" spans="1:10" x14ac:dyDescent="0.25">
      <c r="A176" s="121">
        <v>242402001</v>
      </c>
      <c r="B176" s="121" t="s">
        <v>270</v>
      </c>
      <c r="C176" s="414">
        <v>21765067</v>
      </c>
      <c r="D176" s="414">
        <v>0</v>
      </c>
      <c r="E176" s="414">
        <v>10085561</v>
      </c>
      <c r="F176" s="414">
        <v>31850628</v>
      </c>
      <c r="G176" s="303">
        <f t="shared" si="4"/>
        <v>9</v>
      </c>
      <c r="J176" s="61"/>
    </row>
    <row r="177" spans="1:10" x14ac:dyDescent="0.25">
      <c r="A177" s="121">
        <v>242404</v>
      </c>
      <c r="B177" s="121" t="s">
        <v>271</v>
      </c>
      <c r="C177" s="414">
        <v>453631</v>
      </c>
      <c r="D177" s="414">
        <v>907262</v>
      </c>
      <c r="E177" s="414">
        <v>453631</v>
      </c>
      <c r="F177" s="414">
        <v>0</v>
      </c>
      <c r="G177" s="303">
        <f t="shared" si="4"/>
        <v>6</v>
      </c>
      <c r="J177" s="61"/>
    </row>
    <row r="178" spans="1:10" x14ac:dyDescent="0.25">
      <c r="A178" s="121">
        <v>242404001</v>
      </c>
      <c r="B178" s="121" t="s">
        <v>271</v>
      </c>
      <c r="C178" s="414">
        <v>453631</v>
      </c>
      <c r="D178" s="414">
        <v>907262</v>
      </c>
      <c r="E178" s="414">
        <v>453631</v>
      </c>
      <c r="F178" s="414">
        <v>0</v>
      </c>
      <c r="G178" s="303">
        <f t="shared" si="4"/>
        <v>9</v>
      </c>
      <c r="J178" s="61"/>
    </row>
    <row r="179" spans="1:10" x14ac:dyDescent="0.25">
      <c r="A179" s="121">
        <v>242405</v>
      </c>
      <c r="B179" s="121" t="s">
        <v>272</v>
      </c>
      <c r="C179" s="414">
        <v>5334458</v>
      </c>
      <c r="D179" s="414">
        <v>10718933</v>
      </c>
      <c r="E179" s="414">
        <v>7784475</v>
      </c>
      <c r="F179" s="414">
        <v>2400000</v>
      </c>
      <c r="G179" s="303">
        <f t="shared" si="4"/>
        <v>6</v>
      </c>
      <c r="J179" s="61"/>
    </row>
    <row r="180" spans="1:10" x14ac:dyDescent="0.25">
      <c r="A180" s="121">
        <v>242405001</v>
      </c>
      <c r="B180" s="121" t="s">
        <v>272</v>
      </c>
      <c r="C180" s="414">
        <v>5334458</v>
      </c>
      <c r="D180" s="414">
        <v>10718933</v>
      </c>
      <c r="E180" s="414">
        <v>7784475</v>
      </c>
      <c r="F180" s="414">
        <v>2400000</v>
      </c>
      <c r="G180" s="303">
        <f t="shared" si="4"/>
        <v>9</v>
      </c>
      <c r="J180" s="61"/>
    </row>
    <row r="181" spans="1:10" x14ac:dyDescent="0.25">
      <c r="A181" s="121">
        <v>242407</v>
      </c>
      <c r="B181" s="121" t="s">
        <v>273</v>
      </c>
      <c r="C181" s="414">
        <v>7566217</v>
      </c>
      <c r="D181" s="414">
        <v>0</v>
      </c>
      <c r="E181" s="414">
        <v>9399284</v>
      </c>
      <c r="F181" s="414">
        <v>16965501</v>
      </c>
      <c r="G181" s="303">
        <f t="shared" si="4"/>
        <v>6</v>
      </c>
      <c r="J181" s="61"/>
    </row>
    <row r="182" spans="1:10" x14ac:dyDescent="0.25">
      <c r="A182" s="121">
        <v>242407001</v>
      </c>
      <c r="B182" s="121" t="s">
        <v>273</v>
      </c>
      <c r="C182" s="414">
        <v>7566217</v>
      </c>
      <c r="D182" s="414">
        <v>0</v>
      </c>
      <c r="E182" s="414">
        <v>9399284</v>
      </c>
      <c r="F182" s="414">
        <v>16965501</v>
      </c>
      <c r="G182" s="303">
        <f t="shared" si="4"/>
        <v>9</v>
      </c>
      <c r="J182" s="61"/>
    </row>
    <row r="183" spans="1:10" x14ac:dyDescent="0.25">
      <c r="A183" s="121">
        <v>242408</v>
      </c>
      <c r="B183" s="121" t="s">
        <v>274</v>
      </c>
      <c r="C183" s="414">
        <v>586550</v>
      </c>
      <c r="D183" s="414">
        <v>1053100</v>
      </c>
      <c r="E183" s="414">
        <v>466550</v>
      </c>
      <c r="F183" s="414">
        <v>0</v>
      </c>
      <c r="G183" s="303">
        <f t="shared" si="4"/>
        <v>6</v>
      </c>
      <c r="J183" s="61"/>
    </row>
    <row r="184" spans="1:10" x14ac:dyDescent="0.25">
      <c r="A184" s="121">
        <v>242408001</v>
      </c>
      <c r="B184" s="121" t="s">
        <v>274</v>
      </c>
      <c r="C184" s="414">
        <v>586550</v>
      </c>
      <c r="D184" s="414">
        <v>1053100</v>
      </c>
      <c r="E184" s="414">
        <v>466550</v>
      </c>
      <c r="F184" s="414">
        <v>0</v>
      </c>
      <c r="G184" s="303">
        <f t="shared" si="4"/>
        <v>9</v>
      </c>
      <c r="J184" s="61"/>
    </row>
    <row r="185" spans="1:10" x14ac:dyDescent="0.25">
      <c r="A185" s="121">
        <v>242411</v>
      </c>
      <c r="B185" s="121" t="s">
        <v>275</v>
      </c>
      <c r="C185" s="414">
        <v>334938</v>
      </c>
      <c r="D185" s="414">
        <v>0</v>
      </c>
      <c r="E185" s="414">
        <v>334938</v>
      </c>
      <c r="F185" s="414">
        <v>669876</v>
      </c>
      <c r="G185" s="303">
        <f t="shared" si="4"/>
        <v>6</v>
      </c>
      <c r="J185" s="61"/>
    </row>
    <row r="186" spans="1:10" x14ac:dyDescent="0.25">
      <c r="A186" s="121">
        <v>242411001</v>
      </c>
      <c r="B186" s="121" t="s">
        <v>275</v>
      </c>
      <c r="C186" s="414">
        <v>334938</v>
      </c>
      <c r="D186" s="414">
        <v>0</v>
      </c>
      <c r="E186" s="414">
        <v>334938</v>
      </c>
      <c r="F186" s="414">
        <v>669876</v>
      </c>
      <c r="G186" s="303">
        <f t="shared" si="4"/>
        <v>9</v>
      </c>
      <c r="J186" s="61"/>
    </row>
    <row r="187" spans="1:10" x14ac:dyDescent="0.25">
      <c r="A187" s="121">
        <v>242490</v>
      </c>
      <c r="B187" s="121" t="s">
        <v>276</v>
      </c>
      <c r="C187" s="414">
        <v>3721406</v>
      </c>
      <c r="D187" s="414">
        <v>0</v>
      </c>
      <c r="E187" s="414">
        <v>639823</v>
      </c>
      <c r="F187" s="414">
        <v>4361229</v>
      </c>
      <c r="G187" s="303">
        <f t="shared" si="4"/>
        <v>6</v>
      </c>
      <c r="J187" s="61"/>
    </row>
    <row r="188" spans="1:10" x14ac:dyDescent="0.25">
      <c r="A188" s="121" t="s">
        <v>1168</v>
      </c>
      <c r="B188" s="121" t="s">
        <v>276</v>
      </c>
      <c r="C188" s="414">
        <v>3721406</v>
      </c>
      <c r="D188" s="414">
        <v>0</v>
      </c>
      <c r="E188" s="414">
        <v>639823</v>
      </c>
      <c r="F188" s="414">
        <v>4361229</v>
      </c>
      <c r="G188" s="303">
        <f t="shared" si="4"/>
        <v>9</v>
      </c>
      <c r="J188" s="61"/>
    </row>
    <row r="189" spans="1:10" x14ac:dyDescent="0.25">
      <c r="A189" s="121">
        <v>2436</v>
      </c>
      <c r="B189" s="121" t="s">
        <v>454</v>
      </c>
      <c r="C189" s="414">
        <v>25144762</v>
      </c>
      <c r="D189" s="414">
        <v>26542556</v>
      </c>
      <c r="E189" s="414">
        <v>28226804</v>
      </c>
      <c r="F189" s="414">
        <v>26829010</v>
      </c>
      <c r="G189" s="303">
        <f t="shared" si="4"/>
        <v>4</v>
      </c>
      <c r="J189" s="61"/>
    </row>
    <row r="190" spans="1:10" x14ac:dyDescent="0.25">
      <c r="A190" s="121">
        <v>243603</v>
      </c>
      <c r="B190" s="121" t="s">
        <v>278</v>
      </c>
      <c r="C190" s="414">
        <v>96498</v>
      </c>
      <c r="D190" s="414">
        <v>191725</v>
      </c>
      <c r="E190" s="414">
        <v>526375</v>
      </c>
      <c r="F190" s="414">
        <v>431148</v>
      </c>
      <c r="G190" s="303">
        <f t="shared" si="4"/>
        <v>6</v>
      </c>
      <c r="J190" s="61"/>
    </row>
    <row r="191" spans="1:10" x14ac:dyDescent="0.25">
      <c r="A191" s="121">
        <v>243603001</v>
      </c>
      <c r="B191" s="121" t="s">
        <v>455</v>
      </c>
      <c r="C191" s="414">
        <v>409548</v>
      </c>
      <c r="D191" s="414">
        <v>95725</v>
      </c>
      <c r="E191" s="414">
        <v>526375</v>
      </c>
      <c r="F191" s="414">
        <v>840198</v>
      </c>
      <c r="G191" s="303">
        <f t="shared" si="4"/>
        <v>9</v>
      </c>
      <c r="J191" s="61"/>
    </row>
    <row r="192" spans="1:10" x14ac:dyDescent="0.25">
      <c r="A192" s="121">
        <v>243603002</v>
      </c>
      <c r="B192" s="121" t="s">
        <v>456</v>
      </c>
      <c r="C192" s="414">
        <v>-313050</v>
      </c>
      <c r="D192" s="414">
        <v>96000</v>
      </c>
      <c r="E192" s="414">
        <v>0</v>
      </c>
      <c r="F192" s="414">
        <v>-409050</v>
      </c>
      <c r="G192" s="303">
        <f t="shared" si="4"/>
        <v>9</v>
      </c>
      <c r="J192" s="61"/>
    </row>
    <row r="193" spans="1:10" x14ac:dyDescent="0.25">
      <c r="A193" s="121">
        <v>243605</v>
      </c>
      <c r="B193" s="121" t="s">
        <v>279</v>
      </c>
      <c r="C193" s="414">
        <v>2661352</v>
      </c>
      <c r="D193" s="414">
        <v>3403511</v>
      </c>
      <c r="E193" s="414">
        <v>3114111</v>
      </c>
      <c r="F193" s="414">
        <v>2371952</v>
      </c>
      <c r="G193" s="303">
        <f t="shared" si="4"/>
        <v>6</v>
      </c>
      <c r="J193" s="61"/>
    </row>
    <row r="194" spans="1:10" x14ac:dyDescent="0.25">
      <c r="A194" s="121">
        <v>243605001</v>
      </c>
      <c r="B194" s="121" t="s">
        <v>455</v>
      </c>
      <c r="C194" s="414">
        <v>4915018</v>
      </c>
      <c r="D194" s="414">
        <v>1686511</v>
      </c>
      <c r="E194" s="414">
        <v>1635111</v>
      </c>
      <c r="F194" s="414">
        <v>4863618</v>
      </c>
      <c r="G194" s="303">
        <f t="shared" si="4"/>
        <v>9</v>
      </c>
      <c r="J194" s="61"/>
    </row>
    <row r="195" spans="1:10" x14ac:dyDescent="0.25">
      <c r="A195" s="121">
        <v>243605002</v>
      </c>
      <c r="B195" s="121" t="s">
        <v>456</v>
      </c>
      <c r="C195" s="414">
        <v>-2253666</v>
      </c>
      <c r="D195" s="414">
        <v>1717000</v>
      </c>
      <c r="E195" s="414">
        <v>1479000</v>
      </c>
      <c r="F195" s="414">
        <v>-2491666</v>
      </c>
      <c r="G195" s="303">
        <f t="shared" si="4"/>
        <v>9</v>
      </c>
      <c r="J195" s="61"/>
    </row>
    <row r="196" spans="1:10" x14ac:dyDescent="0.25">
      <c r="A196" s="121">
        <v>243608</v>
      </c>
      <c r="B196" s="121" t="s">
        <v>280</v>
      </c>
      <c r="C196" s="414">
        <v>3393438</v>
      </c>
      <c r="D196" s="414">
        <v>201539</v>
      </c>
      <c r="E196" s="414">
        <v>416724</v>
      </c>
      <c r="F196" s="414">
        <v>3608623</v>
      </c>
      <c r="G196" s="303">
        <f t="shared" si="4"/>
        <v>6</v>
      </c>
      <c r="J196" s="61"/>
    </row>
    <row r="197" spans="1:10" x14ac:dyDescent="0.25">
      <c r="A197" s="121">
        <v>243608001</v>
      </c>
      <c r="B197" s="121" t="s">
        <v>455</v>
      </c>
      <c r="C197" s="414">
        <v>7923668</v>
      </c>
      <c r="D197" s="414">
        <v>201539</v>
      </c>
      <c r="E197" s="414">
        <v>348724</v>
      </c>
      <c r="F197" s="414">
        <v>8070853</v>
      </c>
      <c r="G197" s="303">
        <f t="shared" si="4"/>
        <v>9</v>
      </c>
      <c r="J197" s="61"/>
    </row>
    <row r="198" spans="1:10" x14ac:dyDescent="0.25">
      <c r="A198" s="121">
        <v>243608002</v>
      </c>
      <c r="B198" s="121" t="s">
        <v>456</v>
      </c>
      <c r="C198" s="414">
        <v>-4530230</v>
      </c>
      <c r="D198" s="414">
        <v>0</v>
      </c>
      <c r="E198" s="414">
        <v>68000</v>
      </c>
      <c r="F198" s="414">
        <v>-4462230</v>
      </c>
      <c r="G198" s="303">
        <f t="shared" si="4"/>
        <v>9</v>
      </c>
      <c r="J198" s="61"/>
    </row>
    <row r="199" spans="1:10" x14ac:dyDescent="0.25">
      <c r="A199" s="121">
        <v>243615</v>
      </c>
      <c r="B199" s="121" t="s">
        <v>281</v>
      </c>
      <c r="C199" s="414">
        <v>9187000</v>
      </c>
      <c r="D199" s="414">
        <v>17655000</v>
      </c>
      <c r="E199" s="414">
        <v>17000000</v>
      </c>
      <c r="F199" s="414">
        <v>8532000</v>
      </c>
      <c r="G199" s="303">
        <f t="shared" si="4"/>
        <v>6</v>
      </c>
      <c r="J199" s="61"/>
    </row>
    <row r="200" spans="1:10" x14ac:dyDescent="0.25">
      <c r="A200" s="121">
        <v>243615001</v>
      </c>
      <c r="B200" s="121" t="s">
        <v>455</v>
      </c>
      <c r="C200" s="414">
        <v>30293000</v>
      </c>
      <c r="D200" s="414">
        <v>8500000</v>
      </c>
      <c r="E200" s="414">
        <v>8500000</v>
      </c>
      <c r="F200" s="414">
        <v>30293000</v>
      </c>
      <c r="G200" s="303">
        <f t="shared" si="4"/>
        <v>9</v>
      </c>
      <c r="J200" s="61"/>
    </row>
    <row r="201" spans="1:10" x14ac:dyDescent="0.25">
      <c r="A201" s="121">
        <v>243615002</v>
      </c>
      <c r="B201" s="121" t="s">
        <v>456</v>
      </c>
      <c r="C201" s="414">
        <v>-21106000</v>
      </c>
      <c r="D201" s="414">
        <v>9155000</v>
      </c>
      <c r="E201" s="414">
        <v>8500000</v>
      </c>
      <c r="F201" s="414">
        <v>-21761000</v>
      </c>
      <c r="G201" s="303">
        <f t="shared" ref="G201:G264" si="5">LEN(A201)</f>
        <v>9</v>
      </c>
      <c r="J201" s="61"/>
    </row>
    <row r="202" spans="1:10" x14ac:dyDescent="0.25">
      <c r="A202" s="121">
        <v>243625</v>
      </c>
      <c r="B202" s="121" t="s">
        <v>457</v>
      </c>
      <c r="C202" s="414">
        <v>3234551</v>
      </c>
      <c r="D202" s="414">
        <v>2137680</v>
      </c>
      <c r="E202" s="414">
        <v>2719268</v>
      </c>
      <c r="F202" s="414">
        <v>3816139</v>
      </c>
      <c r="G202" s="303">
        <f t="shared" si="5"/>
        <v>6</v>
      </c>
      <c r="J202" s="61"/>
    </row>
    <row r="203" spans="1:10" x14ac:dyDescent="0.25">
      <c r="A203" s="121">
        <v>243625001</v>
      </c>
      <c r="B203" s="121" t="s">
        <v>458</v>
      </c>
      <c r="C203" s="414">
        <v>7039795</v>
      </c>
      <c r="D203" s="414">
        <v>1557680</v>
      </c>
      <c r="E203" s="414">
        <v>1617268</v>
      </c>
      <c r="F203" s="414">
        <v>7099383</v>
      </c>
      <c r="G203" s="303">
        <f t="shared" si="5"/>
        <v>9</v>
      </c>
      <c r="J203" s="61"/>
    </row>
    <row r="204" spans="1:10" x14ac:dyDescent="0.25">
      <c r="A204" s="121">
        <v>243625002</v>
      </c>
      <c r="B204" s="121" t="s">
        <v>459</v>
      </c>
      <c r="C204" s="414">
        <v>-3805244</v>
      </c>
      <c r="D204" s="414">
        <v>580000</v>
      </c>
      <c r="E204" s="414">
        <v>1102000</v>
      </c>
      <c r="F204" s="414">
        <v>-3283244</v>
      </c>
      <c r="G204" s="303">
        <f t="shared" si="5"/>
        <v>9</v>
      </c>
      <c r="J204" s="61"/>
    </row>
    <row r="205" spans="1:10" x14ac:dyDescent="0.25">
      <c r="A205" s="121">
        <v>243626</v>
      </c>
      <c r="B205" s="121" t="s">
        <v>282</v>
      </c>
      <c r="C205" s="414">
        <v>847</v>
      </c>
      <c r="D205" s="414">
        <v>0</v>
      </c>
      <c r="E205" s="414">
        <v>0</v>
      </c>
      <c r="F205" s="414">
        <v>847</v>
      </c>
      <c r="G205" s="303">
        <f t="shared" si="5"/>
        <v>6</v>
      </c>
      <c r="J205" s="61"/>
    </row>
    <row r="206" spans="1:10" x14ac:dyDescent="0.25">
      <c r="A206" s="121">
        <v>243626002</v>
      </c>
      <c r="B206" s="121" t="s">
        <v>456</v>
      </c>
      <c r="C206" s="414">
        <v>847</v>
      </c>
      <c r="D206" s="414">
        <v>0</v>
      </c>
      <c r="E206" s="414">
        <v>0</v>
      </c>
      <c r="F206" s="414">
        <v>847</v>
      </c>
      <c r="G206" s="303">
        <f t="shared" si="5"/>
        <v>9</v>
      </c>
      <c r="J206" s="61"/>
    </row>
    <row r="207" spans="1:10" x14ac:dyDescent="0.25">
      <c r="A207" s="121">
        <v>243627</v>
      </c>
      <c r="B207" s="121" t="s">
        <v>283</v>
      </c>
      <c r="C207" s="414">
        <v>6560010</v>
      </c>
      <c r="D207" s="414">
        <v>2953101</v>
      </c>
      <c r="E207" s="414">
        <v>4450326</v>
      </c>
      <c r="F207" s="414">
        <v>8057235</v>
      </c>
      <c r="G207" s="303">
        <f t="shared" si="5"/>
        <v>6</v>
      </c>
      <c r="J207" s="61"/>
    </row>
    <row r="208" spans="1:10" x14ac:dyDescent="0.25">
      <c r="A208" s="121">
        <v>243627001</v>
      </c>
      <c r="B208" s="121" t="s">
        <v>455</v>
      </c>
      <c r="C208" s="414">
        <v>27117372</v>
      </c>
      <c r="D208" s="414">
        <v>2953101</v>
      </c>
      <c r="E208" s="414">
        <v>4450326</v>
      </c>
      <c r="F208" s="414">
        <v>28614597</v>
      </c>
      <c r="G208" s="303">
        <f t="shared" si="5"/>
        <v>9</v>
      </c>
      <c r="J208" s="61"/>
    </row>
    <row r="209" spans="1:10" x14ac:dyDescent="0.25">
      <c r="A209" s="121">
        <v>243627002</v>
      </c>
      <c r="B209" s="121" t="s">
        <v>456</v>
      </c>
      <c r="C209" s="414">
        <v>-20557362</v>
      </c>
      <c r="D209" s="414">
        <v>0</v>
      </c>
      <c r="E209" s="414">
        <v>0</v>
      </c>
      <c r="F209" s="414">
        <v>-20557362</v>
      </c>
      <c r="G209" s="303">
        <f t="shared" si="5"/>
        <v>9</v>
      </c>
      <c r="J209" s="61"/>
    </row>
    <row r="210" spans="1:10" x14ac:dyDescent="0.25">
      <c r="A210" s="121">
        <v>243690</v>
      </c>
      <c r="B210" s="121" t="s">
        <v>284</v>
      </c>
      <c r="C210" s="414">
        <v>11066</v>
      </c>
      <c r="D210" s="414">
        <v>0</v>
      </c>
      <c r="E210" s="414">
        <v>0</v>
      </c>
      <c r="F210" s="414">
        <v>11066</v>
      </c>
      <c r="G210" s="303">
        <f t="shared" si="5"/>
        <v>6</v>
      </c>
      <c r="J210" s="61"/>
    </row>
    <row r="211" spans="1:10" x14ac:dyDescent="0.25">
      <c r="A211" s="121">
        <v>243690001</v>
      </c>
      <c r="B211" s="121" t="s">
        <v>455</v>
      </c>
      <c r="C211" s="414">
        <v>11066</v>
      </c>
      <c r="D211" s="414">
        <v>0</v>
      </c>
      <c r="E211" s="414">
        <v>0</v>
      </c>
      <c r="F211" s="414">
        <v>11066</v>
      </c>
      <c r="G211" s="303">
        <f t="shared" si="5"/>
        <v>9</v>
      </c>
      <c r="J211" s="61"/>
    </row>
    <row r="212" spans="1:10" x14ac:dyDescent="0.25">
      <c r="A212" s="121">
        <v>2440</v>
      </c>
      <c r="B212" s="121" t="s">
        <v>460</v>
      </c>
      <c r="C212" s="414">
        <v>1685590.5</v>
      </c>
      <c r="D212" s="414">
        <v>0</v>
      </c>
      <c r="E212" s="414">
        <v>0</v>
      </c>
      <c r="F212" s="414">
        <v>1685590.5</v>
      </c>
      <c r="G212" s="303">
        <f t="shared" si="5"/>
        <v>4</v>
      </c>
      <c r="J212" s="61"/>
    </row>
    <row r="213" spans="1:10" x14ac:dyDescent="0.25">
      <c r="A213" s="121">
        <v>244004</v>
      </c>
      <c r="B213" s="121" t="s">
        <v>286</v>
      </c>
      <c r="C213" s="414">
        <v>1685590.5</v>
      </c>
      <c r="D213" s="414">
        <v>0</v>
      </c>
      <c r="E213" s="414">
        <v>0</v>
      </c>
      <c r="F213" s="414">
        <v>1685590.5</v>
      </c>
      <c r="G213" s="303">
        <f t="shared" si="5"/>
        <v>6</v>
      </c>
      <c r="J213" s="61"/>
    </row>
    <row r="214" spans="1:10" x14ac:dyDescent="0.25">
      <c r="A214" s="121">
        <v>244004001</v>
      </c>
      <c r="B214" s="121" t="s">
        <v>286</v>
      </c>
      <c r="C214" s="414">
        <v>1685590.5</v>
      </c>
      <c r="D214" s="414">
        <v>0</v>
      </c>
      <c r="E214" s="414">
        <v>0</v>
      </c>
      <c r="F214" s="414">
        <v>1685590.5</v>
      </c>
      <c r="G214" s="303">
        <f t="shared" si="5"/>
        <v>9</v>
      </c>
      <c r="J214" s="61"/>
    </row>
    <row r="215" spans="1:10" x14ac:dyDescent="0.25">
      <c r="A215" s="121">
        <v>2445</v>
      </c>
      <c r="B215" s="121" t="s">
        <v>461</v>
      </c>
      <c r="C215" s="414">
        <v>3505538.84</v>
      </c>
      <c r="D215" s="414">
        <v>2789403.3</v>
      </c>
      <c r="E215" s="414">
        <v>279094.71000000002</v>
      </c>
      <c r="F215" s="414">
        <v>995230.25</v>
      </c>
      <c r="G215" s="303">
        <f t="shared" si="5"/>
        <v>4</v>
      </c>
      <c r="J215" s="61"/>
    </row>
    <row r="216" spans="1:10" x14ac:dyDescent="0.25">
      <c r="A216" s="121">
        <v>244501</v>
      </c>
      <c r="B216" s="121" t="s">
        <v>51</v>
      </c>
      <c r="C216" s="414">
        <v>79560068.409999996</v>
      </c>
      <c r="D216" s="414">
        <v>0</v>
      </c>
      <c r="E216" s="414">
        <v>279094.71000000002</v>
      </c>
      <c r="F216" s="414">
        <v>79839163.120000005</v>
      </c>
      <c r="G216" s="303">
        <f t="shared" si="5"/>
        <v>6</v>
      </c>
      <c r="J216" s="61"/>
    </row>
    <row r="217" spans="1:10" x14ac:dyDescent="0.25">
      <c r="A217" s="121">
        <v>244501001</v>
      </c>
      <c r="B217" s="121" t="s">
        <v>51</v>
      </c>
      <c r="C217" s="414">
        <v>79560068.409999996</v>
      </c>
      <c r="D217" s="414">
        <v>0</v>
      </c>
      <c r="E217" s="414">
        <v>279094.71000000002</v>
      </c>
      <c r="F217" s="414">
        <v>79839163.120000005</v>
      </c>
      <c r="G217" s="303">
        <f t="shared" si="5"/>
        <v>9</v>
      </c>
      <c r="J217" s="61"/>
    </row>
    <row r="218" spans="1:10" x14ac:dyDescent="0.25">
      <c r="A218" s="121">
        <v>244502</v>
      </c>
      <c r="B218" s="121" t="s">
        <v>136</v>
      </c>
      <c r="C218" s="414">
        <v>142889.5</v>
      </c>
      <c r="D218" s="414">
        <v>0</v>
      </c>
      <c r="E218" s="414">
        <v>0</v>
      </c>
      <c r="F218" s="414">
        <v>142889.5</v>
      </c>
      <c r="G218" s="303">
        <f t="shared" si="5"/>
        <v>6</v>
      </c>
      <c r="J218" s="61"/>
    </row>
    <row r="219" spans="1:10" x14ac:dyDescent="0.25">
      <c r="A219" s="121">
        <v>244502001</v>
      </c>
      <c r="B219" s="121" t="s">
        <v>136</v>
      </c>
      <c r="C219" s="414">
        <v>142889.5</v>
      </c>
      <c r="D219" s="414">
        <v>0</v>
      </c>
      <c r="E219" s="414">
        <v>0</v>
      </c>
      <c r="F219" s="414">
        <v>142889.5</v>
      </c>
      <c r="G219" s="303">
        <f t="shared" si="5"/>
        <v>9</v>
      </c>
      <c r="J219" s="61"/>
    </row>
    <row r="220" spans="1:10" x14ac:dyDescent="0.25">
      <c r="A220" s="121">
        <v>244505</v>
      </c>
      <c r="B220" s="121" t="s">
        <v>288</v>
      </c>
      <c r="C220" s="414">
        <v>-40117350.780000001</v>
      </c>
      <c r="D220" s="414">
        <v>2789403.3</v>
      </c>
      <c r="E220" s="414">
        <v>0</v>
      </c>
      <c r="F220" s="414">
        <v>-42906754.079999998</v>
      </c>
      <c r="G220" s="303">
        <f t="shared" si="5"/>
        <v>6</v>
      </c>
      <c r="J220" s="61"/>
    </row>
    <row r="221" spans="1:10" x14ac:dyDescent="0.25">
      <c r="A221" s="121">
        <v>244505001</v>
      </c>
      <c r="B221" s="121" t="s">
        <v>288</v>
      </c>
      <c r="C221" s="414">
        <v>-40117350.780000001</v>
      </c>
      <c r="D221" s="414">
        <v>2789403.3</v>
      </c>
      <c r="E221" s="414">
        <v>0</v>
      </c>
      <c r="F221" s="414">
        <v>-42906754.079999998</v>
      </c>
      <c r="G221" s="303">
        <f t="shared" si="5"/>
        <v>9</v>
      </c>
      <c r="J221" s="61"/>
    </row>
    <row r="222" spans="1:10" x14ac:dyDescent="0.25">
      <c r="A222" s="121">
        <v>244580</v>
      </c>
      <c r="B222" s="121" t="s">
        <v>289</v>
      </c>
      <c r="C222" s="414">
        <v>-36080068.289999999</v>
      </c>
      <c r="D222" s="414">
        <v>0</v>
      </c>
      <c r="E222" s="414">
        <v>0</v>
      </c>
      <c r="F222" s="414">
        <v>-36080068.289999999</v>
      </c>
      <c r="G222" s="303">
        <f t="shared" si="5"/>
        <v>6</v>
      </c>
      <c r="J222" s="61"/>
    </row>
    <row r="223" spans="1:10" x14ac:dyDescent="0.25">
      <c r="A223" s="121">
        <v>244580001</v>
      </c>
      <c r="B223" s="121" t="s">
        <v>289</v>
      </c>
      <c r="C223" s="414">
        <v>-36080068.289999999</v>
      </c>
      <c r="D223" s="414">
        <v>0</v>
      </c>
      <c r="E223" s="414">
        <v>0</v>
      </c>
      <c r="F223" s="414">
        <v>-36080068.289999999</v>
      </c>
      <c r="G223" s="303">
        <f t="shared" si="5"/>
        <v>9</v>
      </c>
      <c r="J223" s="61"/>
    </row>
    <row r="224" spans="1:10" x14ac:dyDescent="0.25">
      <c r="A224" s="121">
        <v>2490</v>
      </c>
      <c r="B224" s="121" t="s">
        <v>462</v>
      </c>
      <c r="C224" s="414">
        <v>31679007.5</v>
      </c>
      <c r="D224" s="414">
        <v>111500889.34999999</v>
      </c>
      <c r="E224" s="414">
        <v>152655294.84999999</v>
      </c>
      <c r="F224" s="414">
        <v>72833413</v>
      </c>
      <c r="G224" s="303">
        <f t="shared" si="5"/>
        <v>4</v>
      </c>
      <c r="J224" s="61"/>
    </row>
    <row r="225" spans="1:10" x14ac:dyDescent="0.25">
      <c r="A225" s="121">
        <v>249040</v>
      </c>
      <c r="B225" s="121" t="s">
        <v>292</v>
      </c>
      <c r="C225" s="414">
        <v>2221348</v>
      </c>
      <c r="D225" s="414">
        <v>0</v>
      </c>
      <c r="E225" s="414">
        <v>0</v>
      </c>
      <c r="F225" s="414">
        <v>2221348</v>
      </c>
      <c r="G225" s="303">
        <f t="shared" si="5"/>
        <v>6</v>
      </c>
      <c r="J225" s="61"/>
    </row>
    <row r="226" spans="1:10" x14ac:dyDescent="0.25">
      <c r="A226" s="121">
        <v>249040001</v>
      </c>
      <c r="B226" s="121" t="s">
        <v>292</v>
      </c>
      <c r="C226" s="414">
        <v>2221348</v>
      </c>
      <c r="D226" s="414">
        <v>0</v>
      </c>
      <c r="E226" s="414">
        <v>0</v>
      </c>
      <c r="F226" s="414">
        <v>2221348</v>
      </c>
      <c r="G226" s="303">
        <f t="shared" si="5"/>
        <v>9</v>
      </c>
      <c r="J226" s="61"/>
    </row>
    <row r="227" spans="1:10" x14ac:dyDescent="0.25">
      <c r="A227" s="121">
        <v>249050</v>
      </c>
      <c r="B227" s="121" t="s">
        <v>463</v>
      </c>
      <c r="C227" s="414">
        <v>14537400</v>
      </c>
      <c r="D227" s="414">
        <v>19661800</v>
      </c>
      <c r="E227" s="414">
        <v>58187500</v>
      </c>
      <c r="F227" s="414">
        <v>53063100</v>
      </c>
      <c r="G227" s="303">
        <f t="shared" si="5"/>
        <v>6</v>
      </c>
      <c r="J227" s="61"/>
    </row>
    <row r="228" spans="1:10" x14ac:dyDescent="0.25">
      <c r="A228" s="121">
        <v>249050001</v>
      </c>
      <c r="B228" s="121" t="s">
        <v>464</v>
      </c>
      <c r="C228" s="414">
        <v>8721700</v>
      </c>
      <c r="D228" s="414">
        <v>11796300</v>
      </c>
      <c r="E228" s="414">
        <v>34910500</v>
      </c>
      <c r="F228" s="414">
        <v>31835900</v>
      </c>
      <c r="G228" s="303">
        <f t="shared" si="5"/>
        <v>9</v>
      </c>
      <c r="J228" s="61"/>
    </row>
    <row r="229" spans="1:10" x14ac:dyDescent="0.25">
      <c r="A229" s="121">
        <v>249050002</v>
      </c>
      <c r="B229" s="121" t="s">
        <v>465</v>
      </c>
      <c r="C229" s="414">
        <v>5815700</v>
      </c>
      <c r="D229" s="414">
        <v>7865500</v>
      </c>
      <c r="E229" s="414">
        <v>23277000</v>
      </c>
      <c r="F229" s="414">
        <v>21227200</v>
      </c>
      <c r="G229" s="303">
        <f t="shared" si="5"/>
        <v>9</v>
      </c>
      <c r="J229" s="61"/>
    </row>
    <row r="230" spans="1:10" x14ac:dyDescent="0.25">
      <c r="A230" s="121">
        <v>249051</v>
      </c>
      <c r="B230" s="121" t="s">
        <v>295</v>
      </c>
      <c r="C230" s="414">
        <v>5087810</v>
      </c>
      <c r="D230" s="414">
        <v>0</v>
      </c>
      <c r="E230" s="414">
        <v>5288840</v>
      </c>
      <c r="F230" s="414">
        <v>10376650</v>
      </c>
      <c r="G230" s="303">
        <f t="shared" si="5"/>
        <v>6</v>
      </c>
      <c r="J230" s="61"/>
    </row>
    <row r="231" spans="1:10" x14ac:dyDescent="0.25">
      <c r="A231" s="121">
        <v>249051001</v>
      </c>
      <c r="B231" s="121" t="s">
        <v>295</v>
      </c>
      <c r="C231" s="414">
        <v>5087810</v>
      </c>
      <c r="D231" s="414">
        <v>0</v>
      </c>
      <c r="E231" s="414">
        <v>5288840</v>
      </c>
      <c r="F231" s="414">
        <v>10376650</v>
      </c>
      <c r="G231" s="303">
        <f t="shared" si="5"/>
        <v>9</v>
      </c>
      <c r="J231" s="61"/>
    </row>
    <row r="232" spans="1:10" x14ac:dyDescent="0.25">
      <c r="A232" s="121">
        <v>249054</v>
      </c>
      <c r="B232" s="121" t="s">
        <v>278</v>
      </c>
      <c r="C232" s="414">
        <v>0</v>
      </c>
      <c r="D232" s="414">
        <v>29154516</v>
      </c>
      <c r="E232" s="414">
        <v>32380908</v>
      </c>
      <c r="F232" s="414">
        <v>3226392</v>
      </c>
      <c r="G232" s="303">
        <f t="shared" si="5"/>
        <v>6</v>
      </c>
      <c r="J232" s="61"/>
    </row>
    <row r="233" spans="1:10" x14ac:dyDescent="0.25">
      <c r="A233" s="121">
        <v>249054001</v>
      </c>
      <c r="B233" s="121" t="s">
        <v>278</v>
      </c>
      <c r="C233" s="414">
        <v>0</v>
      </c>
      <c r="D233" s="414">
        <v>29154516</v>
      </c>
      <c r="E233" s="414">
        <v>32380908</v>
      </c>
      <c r="F233" s="414">
        <v>3226392</v>
      </c>
      <c r="G233" s="303">
        <f t="shared" si="5"/>
        <v>9</v>
      </c>
      <c r="J233" s="61"/>
    </row>
    <row r="234" spans="1:10" x14ac:dyDescent="0.25">
      <c r="A234" s="121">
        <v>249055</v>
      </c>
      <c r="B234" s="121" t="s">
        <v>279</v>
      </c>
      <c r="C234" s="414">
        <v>9832449.5</v>
      </c>
      <c r="D234" s="414">
        <v>62684573.350000001</v>
      </c>
      <c r="E234" s="414">
        <v>56798046.850000001</v>
      </c>
      <c r="F234" s="414">
        <v>3945923</v>
      </c>
      <c r="G234" s="303">
        <f t="shared" si="5"/>
        <v>6</v>
      </c>
      <c r="J234" s="61"/>
    </row>
    <row r="235" spans="1:10" x14ac:dyDescent="0.25">
      <c r="A235" s="121">
        <v>249055001</v>
      </c>
      <c r="B235" s="121" t="s">
        <v>279</v>
      </c>
      <c r="C235" s="414">
        <v>9832449.5</v>
      </c>
      <c r="D235" s="414">
        <v>62684573.350000001</v>
      </c>
      <c r="E235" s="414">
        <v>56798046.850000001</v>
      </c>
      <c r="F235" s="414">
        <v>3945923</v>
      </c>
      <c r="G235" s="303">
        <f t="shared" si="5"/>
        <v>9</v>
      </c>
      <c r="J235" s="61"/>
    </row>
    <row r="236" spans="1:10" x14ac:dyDescent="0.25">
      <c r="A236" s="121">
        <v>25</v>
      </c>
      <c r="B236" s="121" t="s">
        <v>296</v>
      </c>
      <c r="C236" s="414">
        <v>1025075812.04</v>
      </c>
      <c r="D236" s="414">
        <v>707231992</v>
      </c>
      <c r="E236" s="414">
        <v>771153035</v>
      </c>
      <c r="F236" s="414">
        <v>1088996855.04</v>
      </c>
      <c r="G236" s="303">
        <f t="shared" si="5"/>
        <v>2</v>
      </c>
      <c r="J236" s="61"/>
    </row>
    <row r="237" spans="1:10" x14ac:dyDescent="0.25">
      <c r="A237" s="121">
        <v>2511</v>
      </c>
      <c r="B237" s="121" t="s">
        <v>466</v>
      </c>
      <c r="C237" s="414">
        <v>1025075812.04</v>
      </c>
      <c r="D237" s="414">
        <v>707231992</v>
      </c>
      <c r="E237" s="414">
        <v>771153035</v>
      </c>
      <c r="F237" s="414">
        <v>1088996855.04</v>
      </c>
      <c r="G237" s="303">
        <f t="shared" si="5"/>
        <v>4</v>
      </c>
      <c r="J237" s="61"/>
    </row>
    <row r="238" spans="1:10" x14ac:dyDescent="0.25">
      <c r="A238" s="121">
        <v>251101</v>
      </c>
      <c r="B238" s="121" t="s">
        <v>298</v>
      </c>
      <c r="C238" s="414">
        <v>0</v>
      </c>
      <c r="D238" s="414">
        <v>431979653.69999999</v>
      </c>
      <c r="E238" s="414">
        <v>431979653.69999999</v>
      </c>
      <c r="F238" s="414">
        <v>0</v>
      </c>
      <c r="G238" s="303">
        <f t="shared" si="5"/>
        <v>6</v>
      </c>
      <c r="J238" s="61"/>
    </row>
    <row r="239" spans="1:10" x14ac:dyDescent="0.25">
      <c r="A239" s="121">
        <v>251101001</v>
      </c>
      <c r="B239" s="121" t="s">
        <v>298</v>
      </c>
      <c r="C239" s="414">
        <v>0</v>
      </c>
      <c r="D239" s="414">
        <v>431979653.69999999</v>
      </c>
      <c r="E239" s="414">
        <v>431979653.69999999</v>
      </c>
      <c r="F239" s="414">
        <v>0</v>
      </c>
      <c r="G239" s="303">
        <f t="shared" si="5"/>
        <v>9</v>
      </c>
      <c r="J239" s="61"/>
    </row>
    <row r="240" spans="1:10" x14ac:dyDescent="0.25">
      <c r="A240" s="121">
        <v>251102</v>
      </c>
      <c r="B240" s="121" t="s">
        <v>299</v>
      </c>
      <c r="C240" s="414">
        <v>0</v>
      </c>
      <c r="D240" s="414">
        <v>32396953</v>
      </c>
      <c r="E240" s="414">
        <v>32396953</v>
      </c>
      <c r="F240" s="414">
        <v>0</v>
      </c>
      <c r="G240" s="303">
        <f t="shared" si="5"/>
        <v>6</v>
      </c>
      <c r="J240" s="61"/>
    </row>
    <row r="241" spans="1:10" x14ac:dyDescent="0.25">
      <c r="A241" s="121">
        <v>251102001</v>
      </c>
      <c r="B241" s="121" t="s">
        <v>299</v>
      </c>
      <c r="C241" s="414">
        <v>0</v>
      </c>
      <c r="D241" s="414">
        <v>32396953</v>
      </c>
      <c r="E241" s="414">
        <v>32396953</v>
      </c>
      <c r="F241" s="414">
        <v>0</v>
      </c>
      <c r="G241" s="303">
        <f t="shared" si="5"/>
        <v>9</v>
      </c>
      <c r="J241" s="61"/>
    </row>
    <row r="242" spans="1:10" x14ac:dyDescent="0.25">
      <c r="A242" s="121">
        <v>251104</v>
      </c>
      <c r="B242" s="121" t="s">
        <v>300</v>
      </c>
      <c r="C242" s="414">
        <v>270445014.04000002</v>
      </c>
      <c r="D242" s="414">
        <v>7351403</v>
      </c>
      <c r="E242" s="414">
        <v>15843576</v>
      </c>
      <c r="F242" s="414">
        <v>278937187.04000002</v>
      </c>
      <c r="G242" s="303">
        <f t="shared" si="5"/>
        <v>6</v>
      </c>
      <c r="J242" s="61"/>
    </row>
    <row r="243" spans="1:10" x14ac:dyDescent="0.25">
      <c r="A243" s="121">
        <v>251104001</v>
      </c>
      <c r="B243" s="121" t="s">
        <v>300</v>
      </c>
      <c r="C243" s="414">
        <v>270445014.04000002</v>
      </c>
      <c r="D243" s="414">
        <v>7351403</v>
      </c>
      <c r="E243" s="414">
        <v>15843576</v>
      </c>
      <c r="F243" s="414">
        <v>278937187.04000002</v>
      </c>
      <c r="G243" s="303">
        <f t="shared" si="5"/>
        <v>9</v>
      </c>
      <c r="J243" s="61"/>
    </row>
    <row r="244" spans="1:10" x14ac:dyDescent="0.25">
      <c r="A244" s="121">
        <v>251105</v>
      </c>
      <c r="B244" s="121" t="s">
        <v>301</v>
      </c>
      <c r="C244" s="414">
        <v>194824278</v>
      </c>
      <c r="D244" s="414">
        <v>4506971</v>
      </c>
      <c r="E244" s="414">
        <v>11043530</v>
      </c>
      <c r="F244" s="414">
        <v>201360837</v>
      </c>
      <c r="G244" s="303">
        <f t="shared" si="5"/>
        <v>6</v>
      </c>
      <c r="J244" s="61"/>
    </row>
    <row r="245" spans="1:10" x14ac:dyDescent="0.25">
      <c r="A245" s="121">
        <v>251105001</v>
      </c>
      <c r="B245" s="121" t="s">
        <v>301</v>
      </c>
      <c r="C245" s="414">
        <v>194824278</v>
      </c>
      <c r="D245" s="414">
        <v>4506971</v>
      </c>
      <c r="E245" s="414">
        <v>11043530</v>
      </c>
      <c r="F245" s="414">
        <v>201360837</v>
      </c>
      <c r="G245" s="303">
        <f t="shared" si="5"/>
        <v>9</v>
      </c>
      <c r="J245" s="61"/>
    </row>
    <row r="246" spans="1:10" x14ac:dyDescent="0.25">
      <c r="A246" s="121">
        <v>251106</v>
      </c>
      <c r="B246" s="121" t="s">
        <v>302</v>
      </c>
      <c r="C246" s="414">
        <v>325252097</v>
      </c>
      <c r="D246" s="414">
        <v>123393011</v>
      </c>
      <c r="E246" s="414">
        <v>21984468</v>
      </c>
      <c r="F246" s="414">
        <v>223843554</v>
      </c>
      <c r="G246" s="303">
        <f t="shared" si="5"/>
        <v>6</v>
      </c>
      <c r="J246" s="61"/>
    </row>
    <row r="247" spans="1:10" x14ac:dyDescent="0.25">
      <c r="A247" s="121">
        <v>251106001</v>
      </c>
      <c r="B247" s="121" t="s">
        <v>302</v>
      </c>
      <c r="C247" s="414">
        <v>325252097</v>
      </c>
      <c r="D247" s="414">
        <v>123393011</v>
      </c>
      <c r="E247" s="414">
        <v>21984468</v>
      </c>
      <c r="F247" s="414">
        <v>223843554</v>
      </c>
      <c r="G247" s="303">
        <f t="shared" si="5"/>
        <v>9</v>
      </c>
      <c r="J247" s="61"/>
    </row>
    <row r="248" spans="1:10" x14ac:dyDescent="0.25">
      <c r="A248" s="121">
        <v>251107</v>
      </c>
      <c r="B248" s="121" t="s">
        <v>303</v>
      </c>
      <c r="C248" s="414">
        <v>141776138</v>
      </c>
      <c r="D248" s="414">
        <v>0</v>
      </c>
      <c r="E248" s="414">
        <v>23334434</v>
      </c>
      <c r="F248" s="414">
        <v>165110572</v>
      </c>
      <c r="G248" s="303">
        <f t="shared" si="5"/>
        <v>6</v>
      </c>
      <c r="J248" s="61"/>
    </row>
    <row r="249" spans="1:10" x14ac:dyDescent="0.25">
      <c r="A249" s="121">
        <v>251107001</v>
      </c>
      <c r="B249" s="121" t="s">
        <v>303</v>
      </c>
      <c r="C249" s="414">
        <v>141776138</v>
      </c>
      <c r="D249" s="414">
        <v>0</v>
      </c>
      <c r="E249" s="414">
        <v>23334434</v>
      </c>
      <c r="F249" s="414">
        <v>165110572</v>
      </c>
      <c r="G249" s="303">
        <f t="shared" si="5"/>
        <v>9</v>
      </c>
      <c r="J249" s="61"/>
    </row>
    <row r="250" spans="1:10" x14ac:dyDescent="0.25">
      <c r="A250" s="121">
        <v>251109</v>
      </c>
      <c r="B250" s="121" t="s">
        <v>304</v>
      </c>
      <c r="C250" s="414">
        <v>9305072</v>
      </c>
      <c r="D250" s="414">
        <v>4543827</v>
      </c>
      <c r="E250" s="414">
        <v>8574704</v>
      </c>
      <c r="F250" s="414">
        <v>13335949</v>
      </c>
      <c r="G250" s="303">
        <f t="shared" si="5"/>
        <v>6</v>
      </c>
      <c r="J250" s="61"/>
    </row>
    <row r="251" spans="1:10" x14ac:dyDescent="0.25">
      <c r="A251" s="121">
        <v>251109001</v>
      </c>
      <c r="B251" s="121" t="s">
        <v>304</v>
      </c>
      <c r="C251" s="414">
        <v>8001691</v>
      </c>
      <c r="D251" s="414">
        <v>4003408</v>
      </c>
      <c r="E251" s="414">
        <v>7202746</v>
      </c>
      <c r="F251" s="414">
        <v>11201029</v>
      </c>
      <c r="G251" s="303">
        <f t="shared" si="5"/>
        <v>9</v>
      </c>
      <c r="J251" s="61"/>
    </row>
    <row r="252" spans="1:10" x14ac:dyDescent="0.25">
      <c r="A252" s="121">
        <v>251109002</v>
      </c>
      <c r="B252" s="121" t="s">
        <v>305</v>
      </c>
      <c r="C252" s="414">
        <v>1303381</v>
      </c>
      <c r="D252" s="414">
        <v>540419</v>
      </c>
      <c r="E252" s="414">
        <v>1371958</v>
      </c>
      <c r="F252" s="414">
        <v>2134920</v>
      </c>
      <c r="G252" s="303">
        <f t="shared" si="5"/>
        <v>9</v>
      </c>
      <c r="J252" s="61"/>
    </row>
    <row r="253" spans="1:10" x14ac:dyDescent="0.25">
      <c r="A253" s="121">
        <v>251110</v>
      </c>
      <c r="B253" s="121" t="s">
        <v>306</v>
      </c>
      <c r="C253" s="414">
        <v>0</v>
      </c>
      <c r="D253" s="414">
        <v>26200864</v>
      </c>
      <c r="E253" s="414">
        <v>26200864</v>
      </c>
      <c r="F253" s="414">
        <v>0</v>
      </c>
      <c r="G253" s="303">
        <f t="shared" si="5"/>
        <v>6</v>
      </c>
      <c r="J253" s="61"/>
    </row>
    <row r="254" spans="1:10" x14ac:dyDescent="0.25">
      <c r="A254" s="121">
        <v>251110001</v>
      </c>
      <c r="B254" s="121" t="s">
        <v>306</v>
      </c>
      <c r="C254" s="414">
        <v>0</v>
      </c>
      <c r="D254" s="414">
        <v>26200864</v>
      </c>
      <c r="E254" s="414">
        <v>26200864</v>
      </c>
      <c r="F254" s="414">
        <v>0</v>
      </c>
      <c r="G254" s="303">
        <f t="shared" si="5"/>
        <v>9</v>
      </c>
      <c r="J254" s="61"/>
    </row>
    <row r="255" spans="1:10" x14ac:dyDescent="0.25">
      <c r="A255" s="121">
        <v>251111</v>
      </c>
      <c r="B255" s="121" t="s">
        <v>307</v>
      </c>
      <c r="C255" s="414">
        <v>2244700</v>
      </c>
      <c r="D255" s="414">
        <v>2305300</v>
      </c>
      <c r="E255" s="414">
        <v>6878300</v>
      </c>
      <c r="F255" s="414">
        <v>6817700</v>
      </c>
      <c r="G255" s="303">
        <f t="shared" si="5"/>
        <v>6</v>
      </c>
      <c r="J255" s="61"/>
    </row>
    <row r="256" spans="1:10" x14ac:dyDescent="0.25">
      <c r="A256" s="121">
        <v>251111001</v>
      </c>
      <c r="B256" s="121" t="s">
        <v>307</v>
      </c>
      <c r="C256" s="414">
        <v>2244700</v>
      </c>
      <c r="D256" s="414">
        <v>2305300</v>
      </c>
      <c r="E256" s="414">
        <v>6878300</v>
      </c>
      <c r="F256" s="414">
        <v>6817700</v>
      </c>
      <c r="G256" s="303">
        <f t="shared" si="5"/>
        <v>9</v>
      </c>
      <c r="J256" s="61"/>
    </row>
    <row r="257" spans="1:10" x14ac:dyDescent="0.25">
      <c r="A257" s="121">
        <v>251122</v>
      </c>
      <c r="B257" s="121" t="s">
        <v>308</v>
      </c>
      <c r="C257" s="414">
        <v>48222279</v>
      </c>
      <c r="D257" s="414">
        <v>32456690</v>
      </c>
      <c r="E257" s="414">
        <v>74662377</v>
      </c>
      <c r="F257" s="414">
        <v>90427966</v>
      </c>
      <c r="G257" s="303">
        <f t="shared" si="5"/>
        <v>6</v>
      </c>
      <c r="J257" s="61"/>
    </row>
    <row r="258" spans="1:10" x14ac:dyDescent="0.25">
      <c r="A258" s="121">
        <v>251122001</v>
      </c>
      <c r="B258" s="121" t="s">
        <v>308</v>
      </c>
      <c r="C258" s="414">
        <v>48222279</v>
      </c>
      <c r="D258" s="414">
        <v>32456690</v>
      </c>
      <c r="E258" s="414">
        <v>74662377</v>
      </c>
      <c r="F258" s="414">
        <v>90427966</v>
      </c>
      <c r="G258" s="303">
        <f t="shared" si="5"/>
        <v>9</v>
      </c>
      <c r="J258" s="61"/>
    </row>
    <row r="259" spans="1:10" x14ac:dyDescent="0.25">
      <c r="A259" s="121">
        <v>251123</v>
      </c>
      <c r="B259" s="121" t="s">
        <v>309</v>
      </c>
      <c r="C259" s="414">
        <v>21086714</v>
      </c>
      <c r="D259" s="414">
        <v>23449410</v>
      </c>
      <c r="E259" s="414">
        <v>68789066</v>
      </c>
      <c r="F259" s="414">
        <v>66426370</v>
      </c>
      <c r="G259" s="303">
        <f t="shared" si="5"/>
        <v>6</v>
      </c>
      <c r="J259" s="61"/>
    </row>
    <row r="260" spans="1:10" x14ac:dyDescent="0.25">
      <c r="A260" s="121">
        <v>251123001</v>
      </c>
      <c r="B260" s="121" t="s">
        <v>309</v>
      </c>
      <c r="C260" s="414">
        <v>21086714</v>
      </c>
      <c r="D260" s="414">
        <v>23449410</v>
      </c>
      <c r="E260" s="414">
        <v>68789066</v>
      </c>
      <c r="F260" s="414">
        <v>66426370</v>
      </c>
      <c r="G260" s="303">
        <f t="shared" si="5"/>
        <v>9</v>
      </c>
      <c r="J260" s="61"/>
    </row>
    <row r="261" spans="1:10" x14ac:dyDescent="0.25">
      <c r="A261" s="121">
        <v>251124</v>
      </c>
      <c r="B261" s="121" t="s">
        <v>310</v>
      </c>
      <c r="C261" s="414">
        <v>11627600</v>
      </c>
      <c r="D261" s="414">
        <v>15728000</v>
      </c>
      <c r="E261" s="414">
        <v>46545200</v>
      </c>
      <c r="F261" s="414">
        <v>42444800</v>
      </c>
      <c r="G261" s="303">
        <f t="shared" si="5"/>
        <v>6</v>
      </c>
      <c r="J261" s="61"/>
    </row>
    <row r="262" spans="1:10" x14ac:dyDescent="0.25">
      <c r="A262" s="121">
        <v>251124001</v>
      </c>
      <c r="B262" s="121" t="s">
        <v>310</v>
      </c>
      <c r="C262" s="414">
        <v>11627600</v>
      </c>
      <c r="D262" s="414">
        <v>15728000</v>
      </c>
      <c r="E262" s="414">
        <v>46545200</v>
      </c>
      <c r="F262" s="414">
        <v>42444800</v>
      </c>
      <c r="G262" s="303">
        <f t="shared" si="5"/>
        <v>9</v>
      </c>
      <c r="J262" s="61"/>
    </row>
    <row r="263" spans="1:10" x14ac:dyDescent="0.25">
      <c r="A263" s="121">
        <v>251125</v>
      </c>
      <c r="B263" s="121" t="s">
        <v>311</v>
      </c>
      <c r="C263" s="414">
        <v>291920</v>
      </c>
      <c r="D263" s="414">
        <v>2919909.3</v>
      </c>
      <c r="E263" s="414">
        <v>2919909.3</v>
      </c>
      <c r="F263" s="414">
        <v>291920</v>
      </c>
      <c r="G263" s="303">
        <f t="shared" si="5"/>
        <v>6</v>
      </c>
      <c r="J263" s="61"/>
    </row>
    <row r="264" spans="1:10" x14ac:dyDescent="0.25">
      <c r="A264" s="121">
        <v>251125001</v>
      </c>
      <c r="B264" s="121" t="s">
        <v>311</v>
      </c>
      <c r="C264" s="414">
        <v>291920</v>
      </c>
      <c r="D264" s="414">
        <v>2919909.3</v>
      </c>
      <c r="E264" s="414">
        <v>2919909.3</v>
      </c>
      <c r="F264" s="414">
        <v>291920</v>
      </c>
      <c r="G264" s="303">
        <f t="shared" si="5"/>
        <v>9</v>
      </c>
      <c r="J264" s="61"/>
    </row>
    <row r="265" spans="1:10" x14ac:dyDescent="0.25">
      <c r="A265" s="121">
        <v>27</v>
      </c>
      <c r="B265" s="121" t="s">
        <v>99</v>
      </c>
      <c r="C265" s="414">
        <v>158952547</v>
      </c>
      <c r="D265" s="414">
        <v>0</v>
      </c>
      <c r="E265" s="414">
        <v>679265</v>
      </c>
      <c r="F265" s="414">
        <v>159631812</v>
      </c>
      <c r="G265" s="303">
        <f t="shared" ref="G265:G328" si="6">LEN(A265)</f>
        <v>2</v>
      </c>
      <c r="J265" s="61"/>
    </row>
    <row r="266" spans="1:10" x14ac:dyDescent="0.25">
      <c r="A266" s="121">
        <v>2701</v>
      </c>
      <c r="B266" s="121" t="s">
        <v>467</v>
      </c>
      <c r="C266" s="414">
        <v>96036547</v>
      </c>
      <c r="D266" s="414">
        <v>0</v>
      </c>
      <c r="E266" s="414">
        <v>679265</v>
      </c>
      <c r="F266" s="414">
        <v>96715812</v>
      </c>
      <c r="G266" s="303">
        <f t="shared" si="6"/>
        <v>4</v>
      </c>
      <c r="J266" s="61"/>
    </row>
    <row r="267" spans="1:10" x14ac:dyDescent="0.25">
      <c r="A267" s="121">
        <v>270103</v>
      </c>
      <c r="B267" s="121" t="s">
        <v>312</v>
      </c>
      <c r="C267" s="414">
        <v>96036547</v>
      </c>
      <c r="D267" s="414">
        <v>0</v>
      </c>
      <c r="E267" s="414">
        <v>679265</v>
      </c>
      <c r="F267" s="414">
        <v>96715812</v>
      </c>
      <c r="G267" s="303">
        <f t="shared" si="6"/>
        <v>6</v>
      </c>
      <c r="J267" s="61"/>
    </row>
    <row r="268" spans="1:10" x14ac:dyDescent="0.25">
      <c r="A268" s="121">
        <v>270103001</v>
      </c>
      <c r="B268" s="121" t="s">
        <v>312</v>
      </c>
      <c r="C268" s="414">
        <v>96036547</v>
      </c>
      <c r="D268" s="414">
        <v>0</v>
      </c>
      <c r="E268" s="414">
        <v>679265</v>
      </c>
      <c r="F268" s="414">
        <v>96715812</v>
      </c>
      <c r="G268" s="303">
        <f t="shared" si="6"/>
        <v>9</v>
      </c>
      <c r="J268" s="61"/>
    </row>
    <row r="269" spans="1:10" x14ac:dyDescent="0.25">
      <c r="A269" s="121">
        <v>2790</v>
      </c>
      <c r="B269" s="121" t="s">
        <v>468</v>
      </c>
      <c r="C269" s="414">
        <v>62916000</v>
      </c>
      <c r="D269" s="414">
        <v>0</v>
      </c>
      <c r="E269" s="414">
        <v>0</v>
      </c>
      <c r="F269" s="414">
        <v>62916000</v>
      </c>
      <c r="G269" s="303">
        <f t="shared" si="6"/>
        <v>4</v>
      </c>
      <c r="J269" s="61"/>
    </row>
    <row r="270" spans="1:10" x14ac:dyDescent="0.25">
      <c r="A270" s="121">
        <v>279090</v>
      </c>
      <c r="B270" s="121" t="s">
        <v>469</v>
      </c>
      <c r="C270" s="414">
        <v>62916000</v>
      </c>
      <c r="D270" s="414">
        <v>0</v>
      </c>
      <c r="E270" s="414">
        <v>0</v>
      </c>
      <c r="F270" s="414">
        <v>62916000</v>
      </c>
      <c r="G270" s="303">
        <f t="shared" si="6"/>
        <v>6</v>
      </c>
      <c r="J270" s="61"/>
    </row>
    <row r="271" spans="1:10" x14ac:dyDescent="0.25">
      <c r="A271" s="121">
        <v>279090001</v>
      </c>
      <c r="B271" s="121" t="s">
        <v>469</v>
      </c>
      <c r="C271" s="414">
        <v>62916000</v>
      </c>
      <c r="D271" s="414">
        <v>0</v>
      </c>
      <c r="E271" s="414">
        <v>0</v>
      </c>
      <c r="F271" s="414">
        <v>62916000</v>
      </c>
      <c r="G271" s="303">
        <f t="shared" si="6"/>
        <v>9</v>
      </c>
      <c r="J271" s="61"/>
    </row>
    <row r="272" spans="1:10" x14ac:dyDescent="0.25">
      <c r="A272" s="365">
        <v>3</v>
      </c>
      <c r="B272" s="121" t="s">
        <v>28</v>
      </c>
      <c r="C272" s="414">
        <v>11417587128.27</v>
      </c>
      <c r="D272" s="414">
        <v>0</v>
      </c>
      <c r="E272" s="414">
        <v>0</v>
      </c>
      <c r="F272" s="414">
        <v>11417587128.27</v>
      </c>
      <c r="G272" s="303">
        <f t="shared" si="6"/>
        <v>1</v>
      </c>
      <c r="J272" s="61"/>
    </row>
    <row r="273" spans="1:12" x14ac:dyDescent="0.25">
      <c r="A273" s="121">
        <v>31</v>
      </c>
      <c r="B273" s="121" t="s">
        <v>314</v>
      </c>
      <c r="C273" s="414">
        <v>11417587128.27</v>
      </c>
      <c r="D273" s="414">
        <v>0</v>
      </c>
      <c r="E273" s="414">
        <v>0</v>
      </c>
      <c r="F273" s="414">
        <v>11417587128.27</v>
      </c>
      <c r="G273" s="303">
        <f t="shared" si="6"/>
        <v>2</v>
      </c>
      <c r="J273" s="61"/>
    </row>
    <row r="274" spans="1:12" x14ac:dyDescent="0.25">
      <c r="A274" s="121">
        <v>3105</v>
      </c>
      <c r="B274" s="121" t="s">
        <v>470</v>
      </c>
      <c r="C274" s="414">
        <v>3567571272.4400001</v>
      </c>
      <c r="D274" s="414">
        <v>0</v>
      </c>
      <c r="E274" s="414">
        <v>0</v>
      </c>
      <c r="F274" s="414">
        <v>3567571272.4400001</v>
      </c>
      <c r="G274" s="303">
        <f t="shared" si="6"/>
        <v>4</v>
      </c>
      <c r="J274" s="61"/>
    </row>
    <row r="275" spans="1:12" x14ac:dyDescent="0.25">
      <c r="A275" s="121">
        <v>310506</v>
      </c>
      <c r="B275" s="121" t="s">
        <v>101</v>
      </c>
      <c r="C275" s="414">
        <v>3567571272.4400001</v>
      </c>
      <c r="D275" s="414">
        <v>0</v>
      </c>
      <c r="E275" s="414">
        <v>0</v>
      </c>
      <c r="F275" s="414">
        <v>3567571272.4400001</v>
      </c>
      <c r="G275" s="303">
        <f t="shared" si="6"/>
        <v>6</v>
      </c>
      <c r="J275" s="61"/>
    </row>
    <row r="276" spans="1:12" x14ac:dyDescent="0.25">
      <c r="A276" s="121">
        <v>310506001</v>
      </c>
      <c r="B276" s="121" t="s">
        <v>471</v>
      </c>
      <c r="C276" s="414">
        <v>1676954948.4400001</v>
      </c>
      <c r="D276" s="414">
        <v>0</v>
      </c>
      <c r="E276" s="414">
        <v>0</v>
      </c>
      <c r="F276" s="414">
        <v>1676954948.4400001</v>
      </c>
      <c r="G276" s="303">
        <f t="shared" si="6"/>
        <v>9</v>
      </c>
      <c r="J276" s="61"/>
    </row>
    <row r="277" spans="1:12" x14ac:dyDescent="0.25">
      <c r="A277" s="121">
        <v>310506002</v>
      </c>
      <c r="B277" s="121" t="s">
        <v>472</v>
      </c>
      <c r="C277" s="414">
        <v>1890616324</v>
      </c>
      <c r="D277" s="414">
        <v>0</v>
      </c>
      <c r="E277" s="414">
        <v>0</v>
      </c>
      <c r="F277" s="414">
        <v>1890616324</v>
      </c>
      <c r="G277" s="303">
        <f t="shared" si="6"/>
        <v>9</v>
      </c>
      <c r="J277" s="61"/>
    </row>
    <row r="278" spans="1:12" x14ac:dyDescent="0.25">
      <c r="A278" s="121">
        <v>3109</v>
      </c>
      <c r="B278" s="121" t="s">
        <v>473</v>
      </c>
      <c r="C278" s="414">
        <v>7850015855.8299999</v>
      </c>
      <c r="D278" s="414">
        <v>0</v>
      </c>
      <c r="E278" s="414">
        <v>0</v>
      </c>
      <c r="F278" s="414">
        <v>7850015855.8299999</v>
      </c>
      <c r="G278" s="303">
        <f t="shared" si="6"/>
        <v>4</v>
      </c>
      <c r="J278" s="61"/>
    </row>
    <row r="279" spans="1:12" x14ac:dyDescent="0.25">
      <c r="A279" s="121">
        <v>310901</v>
      </c>
      <c r="B279" s="121" t="s">
        <v>474</v>
      </c>
      <c r="C279" s="414">
        <v>10810775009.76</v>
      </c>
      <c r="D279" s="414">
        <v>0</v>
      </c>
      <c r="E279" s="414">
        <v>0</v>
      </c>
      <c r="F279" s="414">
        <v>10810775009.76</v>
      </c>
      <c r="G279" s="303">
        <f t="shared" si="6"/>
        <v>6</v>
      </c>
      <c r="J279" s="61"/>
    </row>
    <row r="280" spans="1:12" x14ac:dyDescent="0.25">
      <c r="A280" s="121">
        <v>310901001</v>
      </c>
      <c r="B280" s="121" t="s">
        <v>474</v>
      </c>
      <c r="C280" s="414">
        <v>4231829304.5700002</v>
      </c>
      <c r="D280" s="414">
        <v>0</v>
      </c>
      <c r="E280" s="414">
        <v>0</v>
      </c>
      <c r="F280" s="414">
        <v>4231829304.5700002</v>
      </c>
      <c r="G280" s="303">
        <f t="shared" si="6"/>
        <v>9</v>
      </c>
      <c r="J280" s="61"/>
    </row>
    <row r="281" spans="1:12" x14ac:dyDescent="0.25">
      <c r="A281" s="121">
        <v>310901002</v>
      </c>
      <c r="B281" s="121" t="s">
        <v>475</v>
      </c>
      <c r="C281" s="414">
        <v>2773831687.1500001</v>
      </c>
      <c r="D281" s="414">
        <v>0</v>
      </c>
      <c r="E281" s="414">
        <v>0</v>
      </c>
      <c r="F281" s="414">
        <v>2773831687.1500001</v>
      </c>
      <c r="G281" s="303">
        <f t="shared" si="6"/>
        <v>9</v>
      </c>
      <c r="J281" s="61"/>
    </row>
    <row r="282" spans="1:12" x14ac:dyDescent="0.25">
      <c r="A282" s="121">
        <v>310901003</v>
      </c>
      <c r="B282" s="121" t="s">
        <v>476</v>
      </c>
      <c r="C282" s="414">
        <v>3805114018.04</v>
      </c>
      <c r="D282" s="414">
        <v>0</v>
      </c>
      <c r="E282" s="414">
        <v>0</v>
      </c>
      <c r="F282" s="414">
        <v>3805114018.04</v>
      </c>
      <c r="G282" s="303">
        <f t="shared" si="6"/>
        <v>9</v>
      </c>
      <c r="J282" s="61"/>
    </row>
    <row r="283" spans="1:12" x14ac:dyDescent="0.25">
      <c r="A283" s="121">
        <v>310902</v>
      </c>
      <c r="B283" s="121" t="s">
        <v>477</v>
      </c>
      <c r="C283" s="414">
        <v>-2960759153.9299998</v>
      </c>
      <c r="D283" s="414">
        <v>0</v>
      </c>
      <c r="E283" s="414">
        <v>0</v>
      </c>
      <c r="F283" s="414">
        <v>-2960759153.9299998</v>
      </c>
      <c r="G283" s="303">
        <f t="shared" si="6"/>
        <v>6</v>
      </c>
      <c r="I283" s="475" t="s">
        <v>521</v>
      </c>
      <c r="J283" s="476"/>
      <c r="K283" s="476"/>
      <c r="L283" s="476"/>
    </row>
    <row r="284" spans="1:12" x14ac:dyDescent="0.25">
      <c r="A284" s="121">
        <v>310902001</v>
      </c>
      <c r="B284" s="121" t="s">
        <v>477</v>
      </c>
      <c r="C284" s="414">
        <v>-2960759153.9299998</v>
      </c>
      <c r="D284" s="414">
        <v>0</v>
      </c>
      <c r="E284" s="414">
        <v>0</v>
      </c>
      <c r="F284" s="414">
        <v>-2960759153.9299998</v>
      </c>
      <c r="G284" s="303">
        <f t="shared" si="6"/>
        <v>9</v>
      </c>
      <c r="I284" s="279">
        <v>3</v>
      </c>
      <c r="J284" s="280" t="s">
        <v>28</v>
      </c>
      <c r="K284" s="281">
        <f t="shared" ref="K284:L284" si="7">+K285</f>
        <v>12439099855.789999</v>
      </c>
      <c r="L284" s="281">
        <f t="shared" si="7"/>
        <v>168967038.88999999</v>
      </c>
    </row>
    <row r="285" spans="1:12" ht="26.25" x14ac:dyDescent="0.25">
      <c r="A285" s="365">
        <v>4</v>
      </c>
      <c r="B285" s="121" t="s">
        <v>317</v>
      </c>
      <c r="C285" s="414">
        <v>3336005132.4899998</v>
      </c>
      <c r="D285" s="414">
        <v>0</v>
      </c>
      <c r="E285" s="414">
        <v>760524983.54999995</v>
      </c>
      <c r="F285" s="414">
        <v>4096530116.04</v>
      </c>
      <c r="G285" s="303">
        <f t="shared" si="6"/>
        <v>1</v>
      </c>
      <c r="I285" s="282">
        <v>31</v>
      </c>
      <c r="J285" s="282" t="s">
        <v>314</v>
      </c>
      <c r="K285" s="283">
        <f t="shared" ref="K285:L285" si="8">+K286+K290+K297</f>
        <v>12439099855.789999</v>
      </c>
      <c r="L285" s="283">
        <f t="shared" si="8"/>
        <v>168967038.88999999</v>
      </c>
    </row>
    <row r="286" spans="1:12" x14ac:dyDescent="0.25">
      <c r="A286" s="121">
        <v>42</v>
      </c>
      <c r="B286" s="121" t="s">
        <v>318</v>
      </c>
      <c r="C286" s="414">
        <v>73802293.010000005</v>
      </c>
      <c r="D286" s="414">
        <v>0</v>
      </c>
      <c r="E286" s="414">
        <v>3965262</v>
      </c>
      <c r="F286" s="414">
        <v>77767555.010000005</v>
      </c>
      <c r="G286" s="303">
        <f t="shared" si="6"/>
        <v>2</v>
      </c>
      <c r="I286" s="284">
        <v>3105</v>
      </c>
      <c r="J286" s="284" t="s">
        <v>470</v>
      </c>
      <c r="K286" s="285">
        <f t="shared" ref="K286:L286" si="9">+K287</f>
        <v>2295038627.4400001</v>
      </c>
      <c r="L286" s="285">
        <f t="shared" si="9"/>
        <v>0</v>
      </c>
    </row>
    <row r="287" spans="1:12" x14ac:dyDescent="0.25">
      <c r="A287" s="121">
        <v>4204</v>
      </c>
      <c r="B287" s="121" t="s">
        <v>416</v>
      </c>
      <c r="C287" s="414">
        <v>44444073.009999998</v>
      </c>
      <c r="D287" s="414">
        <v>0</v>
      </c>
      <c r="E287" s="414">
        <v>2878897</v>
      </c>
      <c r="F287" s="414">
        <v>47322970.009999998</v>
      </c>
      <c r="G287" s="303">
        <f t="shared" si="6"/>
        <v>4</v>
      </c>
      <c r="I287" s="284">
        <v>310506</v>
      </c>
      <c r="J287" s="284" t="s">
        <v>101</v>
      </c>
      <c r="K287" s="285">
        <f t="shared" ref="K287:L287" si="10">+K288+K289</f>
        <v>2295038627.4400001</v>
      </c>
      <c r="L287" s="285">
        <f t="shared" si="10"/>
        <v>0</v>
      </c>
    </row>
    <row r="288" spans="1:12" x14ac:dyDescent="0.25">
      <c r="A288" s="121">
        <v>420401</v>
      </c>
      <c r="B288" s="121" t="s">
        <v>320</v>
      </c>
      <c r="C288" s="414">
        <v>34863373.009999998</v>
      </c>
      <c r="D288" s="414">
        <v>0</v>
      </c>
      <c r="E288" s="414">
        <v>827797</v>
      </c>
      <c r="F288" s="414">
        <v>35691170.009999998</v>
      </c>
      <c r="G288" s="303">
        <f t="shared" si="6"/>
        <v>6</v>
      </c>
      <c r="I288" s="284">
        <v>310506001</v>
      </c>
      <c r="J288" s="284" t="s">
        <v>471</v>
      </c>
      <c r="K288" s="285">
        <v>1676954948.4400001</v>
      </c>
      <c r="L288" s="285">
        <v>0</v>
      </c>
    </row>
    <row r="289" spans="1:12" ht="26.25" x14ac:dyDescent="0.25">
      <c r="A289" s="121">
        <v>420401001</v>
      </c>
      <c r="B289" s="121" t="s">
        <v>320</v>
      </c>
      <c r="C289" s="414">
        <v>34863373.009999998</v>
      </c>
      <c r="D289" s="414">
        <v>0</v>
      </c>
      <c r="E289" s="414">
        <v>827797</v>
      </c>
      <c r="F289" s="414">
        <v>35691170.009999998</v>
      </c>
      <c r="G289" s="303">
        <f t="shared" si="6"/>
        <v>9</v>
      </c>
      <c r="I289" s="284">
        <v>310506002</v>
      </c>
      <c r="J289" s="284" t="s">
        <v>472</v>
      </c>
      <c r="K289" s="285">
        <v>618083679</v>
      </c>
      <c r="L289" s="285">
        <v>0</v>
      </c>
    </row>
    <row r="290" spans="1:12" ht="26.25" x14ac:dyDescent="0.25">
      <c r="A290" s="121">
        <v>420410</v>
      </c>
      <c r="B290" s="121" t="s">
        <v>321</v>
      </c>
      <c r="C290" s="414">
        <v>9580700</v>
      </c>
      <c r="D290" s="414">
        <v>0</v>
      </c>
      <c r="E290" s="414">
        <v>2051100</v>
      </c>
      <c r="F290" s="414">
        <v>11631800</v>
      </c>
      <c r="G290" s="303">
        <f t="shared" si="6"/>
        <v>6</v>
      </c>
      <c r="I290" s="286">
        <v>3109</v>
      </c>
      <c r="J290" s="286" t="s">
        <v>473</v>
      </c>
      <c r="K290" s="287">
        <f>+K291+K295</f>
        <v>10313028267.239998</v>
      </c>
      <c r="L290" s="287">
        <f>+L291</f>
        <v>168967038.88999999</v>
      </c>
    </row>
    <row r="291" spans="1:12" ht="26.25" x14ac:dyDescent="0.25">
      <c r="A291" s="121">
        <v>420410001</v>
      </c>
      <c r="B291" s="121" t="s">
        <v>321</v>
      </c>
      <c r="C291" s="414">
        <v>9580700</v>
      </c>
      <c r="D291" s="414">
        <v>0</v>
      </c>
      <c r="E291" s="414">
        <v>2051100</v>
      </c>
      <c r="F291" s="414">
        <v>11631800</v>
      </c>
      <c r="G291" s="303">
        <f t="shared" si="6"/>
        <v>9</v>
      </c>
      <c r="I291" s="286">
        <v>310901</v>
      </c>
      <c r="J291" s="286" t="s">
        <v>474</v>
      </c>
      <c r="K291" s="287">
        <f t="shared" ref="K291:L291" si="11">+K292+K293+K294</f>
        <v>12083307654.759998</v>
      </c>
      <c r="L291" s="287">
        <f t="shared" si="11"/>
        <v>168967038.88999999</v>
      </c>
    </row>
    <row r="292" spans="1:12" ht="26.25" x14ac:dyDescent="0.25">
      <c r="A292" s="121">
        <v>4210</v>
      </c>
      <c r="B292" s="121" t="s">
        <v>478</v>
      </c>
      <c r="C292" s="414">
        <v>29358220</v>
      </c>
      <c r="D292" s="414">
        <v>0</v>
      </c>
      <c r="E292" s="414">
        <v>1086365</v>
      </c>
      <c r="F292" s="414">
        <v>30444585</v>
      </c>
      <c r="G292" s="303">
        <f t="shared" si="6"/>
        <v>4</v>
      </c>
      <c r="I292" s="286">
        <v>310901001</v>
      </c>
      <c r="J292" s="286" t="s">
        <v>474</v>
      </c>
      <c r="K292" s="287">
        <v>5504361949.5699997</v>
      </c>
      <c r="L292" s="287">
        <f>+[3]REP_RCON059_ComprobanteContable!$AG$31</f>
        <v>168967038.88999999</v>
      </c>
    </row>
    <row r="293" spans="1:12" ht="39" x14ac:dyDescent="0.25">
      <c r="A293" s="121">
        <v>421004</v>
      </c>
      <c r="B293" s="121" t="s">
        <v>320</v>
      </c>
      <c r="C293" s="414">
        <v>7719400</v>
      </c>
      <c r="D293" s="414">
        <v>0</v>
      </c>
      <c r="E293" s="414">
        <v>40200</v>
      </c>
      <c r="F293" s="414">
        <v>7759600</v>
      </c>
      <c r="G293" s="303">
        <f t="shared" si="6"/>
        <v>6</v>
      </c>
      <c r="I293" s="282">
        <v>310901002</v>
      </c>
      <c r="J293" s="282" t="s">
        <v>475</v>
      </c>
      <c r="K293" s="283">
        <v>2773831687.1500001</v>
      </c>
      <c r="L293" s="283">
        <v>0</v>
      </c>
    </row>
    <row r="294" spans="1:12" ht="26.25" x14ac:dyDescent="0.25">
      <c r="A294" s="121">
        <v>421004001</v>
      </c>
      <c r="B294" s="121" t="s">
        <v>320</v>
      </c>
      <c r="C294" s="414">
        <v>7719400</v>
      </c>
      <c r="D294" s="414">
        <v>0</v>
      </c>
      <c r="E294" s="414">
        <v>40200</v>
      </c>
      <c r="F294" s="414">
        <v>7759600</v>
      </c>
      <c r="G294" s="303">
        <f t="shared" si="6"/>
        <v>9</v>
      </c>
      <c r="I294" s="282">
        <v>310901003</v>
      </c>
      <c r="J294" s="282" t="s">
        <v>476</v>
      </c>
      <c r="K294" s="283">
        <v>3805114018.04</v>
      </c>
      <c r="L294" s="283">
        <v>0</v>
      </c>
    </row>
    <row r="295" spans="1:12" ht="26.25" x14ac:dyDescent="0.25">
      <c r="A295" s="121">
        <v>421025</v>
      </c>
      <c r="B295" s="121" t="s">
        <v>220</v>
      </c>
      <c r="C295" s="414">
        <v>21638820</v>
      </c>
      <c r="D295" s="414">
        <v>0</v>
      </c>
      <c r="E295" s="414">
        <v>1046165</v>
      </c>
      <c r="F295" s="414">
        <v>22684985</v>
      </c>
      <c r="G295" s="303">
        <f t="shared" si="6"/>
        <v>6</v>
      </c>
      <c r="I295" s="284">
        <v>310902</v>
      </c>
      <c r="J295" s="284" t="s">
        <v>477</v>
      </c>
      <c r="K295" s="285">
        <f t="shared" ref="K295:L295" si="12">+K296</f>
        <v>-1770279387.52</v>
      </c>
      <c r="L295" s="285">
        <f t="shared" si="12"/>
        <v>0</v>
      </c>
    </row>
    <row r="296" spans="1:12" ht="26.25" x14ac:dyDescent="0.25">
      <c r="A296" s="121">
        <v>421025001</v>
      </c>
      <c r="B296" s="121" t="s">
        <v>220</v>
      </c>
      <c r="C296" s="414">
        <v>21638820</v>
      </c>
      <c r="D296" s="414">
        <v>0</v>
      </c>
      <c r="E296" s="414">
        <v>1046165</v>
      </c>
      <c r="F296" s="414">
        <v>22684985</v>
      </c>
      <c r="G296" s="303">
        <f t="shared" si="6"/>
        <v>9</v>
      </c>
      <c r="I296" s="284">
        <v>310902001</v>
      </c>
      <c r="J296" s="284" t="s">
        <v>477</v>
      </c>
      <c r="K296" s="285">
        <v>-1770279387.52</v>
      </c>
      <c r="L296" s="285">
        <v>0</v>
      </c>
    </row>
    <row r="297" spans="1:12" x14ac:dyDescent="0.25">
      <c r="A297" s="121">
        <v>47</v>
      </c>
      <c r="B297" s="121" t="s">
        <v>360</v>
      </c>
      <c r="C297" s="414">
        <v>3261801178.04</v>
      </c>
      <c r="D297" s="414">
        <v>0</v>
      </c>
      <c r="E297" s="414">
        <v>756492455.12</v>
      </c>
      <c r="F297" s="414">
        <v>4018293633.1599998</v>
      </c>
      <c r="G297" s="303">
        <f t="shared" si="6"/>
        <v>2</v>
      </c>
      <c r="I297" s="286">
        <v>3110</v>
      </c>
      <c r="J297" s="286" t="s">
        <v>522</v>
      </c>
      <c r="K297" s="287">
        <f t="shared" ref="K297:L298" si="13">+K298</f>
        <v>-168967038.88999999</v>
      </c>
      <c r="L297" s="287">
        <f t="shared" si="13"/>
        <v>0</v>
      </c>
    </row>
    <row r="298" spans="1:12" ht="26.25" x14ac:dyDescent="0.25">
      <c r="A298" s="121">
        <v>4705</v>
      </c>
      <c r="B298" s="121" t="s">
        <v>479</v>
      </c>
      <c r="C298" s="414">
        <v>3168494658.04</v>
      </c>
      <c r="D298" s="414">
        <v>0</v>
      </c>
      <c r="E298" s="414">
        <v>744962650.12</v>
      </c>
      <c r="F298" s="414">
        <v>3913457308.1599998</v>
      </c>
      <c r="G298" s="303">
        <f t="shared" si="6"/>
        <v>4</v>
      </c>
      <c r="I298" s="286">
        <v>311002</v>
      </c>
      <c r="J298" s="286" t="s">
        <v>523</v>
      </c>
      <c r="K298" s="287">
        <f t="shared" si="13"/>
        <v>-168967038.88999999</v>
      </c>
      <c r="L298" s="287">
        <f t="shared" si="13"/>
        <v>0</v>
      </c>
    </row>
    <row r="299" spans="1:12" ht="26.25" x14ac:dyDescent="0.25">
      <c r="A299" s="121">
        <v>470508</v>
      </c>
      <c r="B299" s="121" t="s">
        <v>323</v>
      </c>
      <c r="C299" s="414">
        <v>2872348059.6399999</v>
      </c>
      <c r="D299" s="414">
        <v>0</v>
      </c>
      <c r="E299" s="414">
        <v>627093291.57000005</v>
      </c>
      <c r="F299" s="414">
        <v>3499441351.21</v>
      </c>
      <c r="G299" s="303">
        <f t="shared" si="6"/>
        <v>6</v>
      </c>
      <c r="I299" s="286">
        <v>311002001</v>
      </c>
      <c r="J299" s="286" t="s">
        <v>523</v>
      </c>
      <c r="K299" s="287">
        <v>-168967038.88999999</v>
      </c>
      <c r="L299" s="287">
        <v>0</v>
      </c>
    </row>
    <row r="300" spans="1:12" x14ac:dyDescent="0.25">
      <c r="A300" s="121">
        <v>470510</v>
      </c>
      <c r="B300" s="121" t="s">
        <v>324</v>
      </c>
      <c r="C300" s="414">
        <v>296146598.39999998</v>
      </c>
      <c r="D300" s="414">
        <v>0</v>
      </c>
      <c r="E300" s="414">
        <v>117869358.55</v>
      </c>
      <c r="F300" s="414">
        <v>414015956.94999999</v>
      </c>
      <c r="G300" s="303">
        <f t="shared" si="6"/>
        <v>6</v>
      </c>
      <c r="J300" s="61"/>
    </row>
    <row r="301" spans="1:12" x14ac:dyDescent="0.25">
      <c r="A301" s="121">
        <v>4722</v>
      </c>
      <c r="B301" s="121" t="s">
        <v>480</v>
      </c>
      <c r="C301" s="414">
        <v>93306520</v>
      </c>
      <c r="D301" s="414">
        <v>0</v>
      </c>
      <c r="E301" s="414">
        <v>11529805</v>
      </c>
      <c r="F301" s="414">
        <v>104836325</v>
      </c>
      <c r="G301" s="303">
        <f t="shared" si="6"/>
        <v>4</v>
      </c>
      <c r="J301" s="61"/>
    </row>
    <row r="302" spans="1:12" x14ac:dyDescent="0.25">
      <c r="A302" s="121">
        <v>472201</v>
      </c>
      <c r="B302" s="121" t="s">
        <v>481</v>
      </c>
      <c r="C302" s="414">
        <v>93306520</v>
      </c>
      <c r="D302" s="414">
        <v>0</v>
      </c>
      <c r="E302" s="414">
        <v>11529805</v>
      </c>
      <c r="F302" s="414">
        <v>104836325</v>
      </c>
      <c r="G302" s="303">
        <f t="shared" si="6"/>
        <v>6</v>
      </c>
      <c r="J302" s="61"/>
    </row>
    <row r="303" spans="1:12" x14ac:dyDescent="0.25">
      <c r="A303" s="121">
        <v>48</v>
      </c>
      <c r="B303" s="121" t="s">
        <v>128</v>
      </c>
      <c r="C303" s="414">
        <v>401661.44</v>
      </c>
      <c r="D303" s="414">
        <v>0</v>
      </c>
      <c r="E303" s="414">
        <v>67266.429999999993</v>
      </c>
      <c r="F303" s="414">
        <v>468927.87</v>
      </c>
      <c r="G303" s="303">
        <f t="shared" si="6"/>
        <v>2</v>
      </c>
      <c r="J303" s="61"/>
    </row>
    <row r="304" spans="1:12" x14ac:dyDescent="0.25">
      <c r="A304" s="121">
        <v>4802</v>
      </c>
      <c r="B304" s="121" t="s">
        <v>365</v>
      </c>
      <c r="C304" s="414">
        <v>401661.44</v>
      </c>
      <c r="D304" s="414">
        <v>0</v>
      </c>
      <c r="E304" s="414">
        <v>67266.429999999993</v>
      </c>
      <c r="F304" s="414">
        <v>468927.87</v>
      </c>
      <c r="G304" s="303">
        <f t="shared" si="6"/>
        <v>4</v>
      </c>
      <c r="J304" s="61"/>
    </row>
    <row r="305" spans="1:10" x14ac:dyDescent="0.25">
      <c r="A305" s="121">
        <v>480232</v>
      </c>
      <c r="B305" s="121" t="s">
        <v>327</v>
      </c>
      <c r="C305" s="414">
        <v>401661.44</v>
      </c>
      <c r="D305" s="414">
        <v>0</v>
      </c>
      <c r="E305" s="414">
        <v>67266.429999999993</v>
      </c>
      <c r="F305" s="414">
        <v>468927.87</v>
      </c>
      <c r="G305" s="303">
        <f t="shared" si="6"/>
        <v>6</v>
      </c>
      <c r="J305" s="61"/>
    </row>
    <row r="306" spans="1:10" x14ac:dyDescent="0.25">
      <c r="A306" s="121">
        <v>480232001</v>
      </c>
      <c r="B306" s="121" t="s">
        <v>327</v>
      </c>
      <c r="C306" s="414">
        <v>401661.44</v>
      </c>
      <c r="D306" s="414">
        <v>0</v>
      </c>
      <c r="E306" s="414">
        <v>67266.429999999993</v>
      </c>
      <c r="F306" s="414">
        <v>468927.87</v>
      </c>
      <c r="G306" s="303">
        <f t="shared" si="6"/>
        <v>9</v>
      </c>
      <c r="J306" s="61"/>
    </row>
    <row r="307" spans="1:10" x14ac:dyDescent="0.25">
      <c r="A307" s="365">
        <v>5</v>
      </c>
      <c r="B307" s="121" t="s">
        <v>329</v>
      </c>
      <c r="C307" s="414">
        <v>3918176935.04</v>
      </c>
      <c r="D307" s="414">
        <v>1235361892.51</v>
      </c>
      <c r="E307" s="414">
        <v>385671285.30000001</v>
      </c>
      <c r="F307" s="414">
        <v>4767867542.25</v>
      </c>
      <c r="G307" s="303">
        <f t="shared" si="6"/>
        <v>1</v>
      </c>
      <c r="J307" s="61"/>
    </row>
    <row r="308" spans="1:10" x14ac:dyDescent="0.25">
      <c r="A308" s="121">
        <v>51</v>
      </c>
      <c r="B308" s="121" t="s">
        <v>483</v>
      </c>
      <c r="C308" s="414">
        <v>3664910063.6799998</v>
      </c>
      <c r="D308" s="414">
        <v>1197838083.51</v>
      </c>
      <c r="E308" s="414">
        <v>381608580.30000001</v>
      </c>
      <c r="F308" s="414">
        <v>4481139566.8900003</v>
      </c>
      <c r="G308" s="303">
        <f t="shared" si="6"/>
        <v>2</v>
      </c>
      <c r="J308" s="61"/>
    </row>
    <row r="309" spans="1:10" x14ac:dyDescent="0.25">
      <c r="A309" s="121">
        <v>5101</v>
      </c>
      <c r="B309" s="121" t="s">
        <v>484</v>
      </c>
      <c r="C309" s="414">
        <v>1412014518</v>
      </c>
      <c r="D309" s="414">
        <v>484157420</v>
      </c>
      <c r="E309" s="414">
        <v>238477337</v>
      </c>
      <c r="F309" s="414">
        <v>1657694601</v>
      </c>
      <c r="G309" s="303">
        <f t="shared" si="6"/>
        <v>4</v>
      </c>
      <c r="J309" s="61"/>
    </row>
    <row r="310" spans="1:10" x14ac:dyDescent="0.25">
      <c r="A310" s="121">
        <v>510101</v>
      </c>
      <c r="B310" s="121" t="s">
        <v>331</v>
      </c>
      <c r="C310" s="414">
        <v>1330432317</v>
      </c>
      <c r="D310" s="414">
        <v>468666282</v>
      </c>
      <c r="E310" s="414">
        <v>234333141</v>
      </c>
      <c r="F310" s="414">
        <v>1564765458</v>
      </c>
      <c r="G310" s="303">
        <f t="shared" si="6"/>
        <v>6</v>
      </c>
      <c r="J310" s="61"/>
    </row>
    <row r="311" spans="1:10" x14ac:dyDescent="0.25">
      <c r="A311" s="121">
        <v>510101001</v>
      </c>
      <c r="B311" s="121" t="s">
        <v>331</v>
      </c>
      <c r="C311" s="414">
        <v>1330432317</v>
      </c>
      <c r="D311" s="414">
        <v>468666282</v>
      </c>
      <c r="E311" s="414">
        <v>234333141</v>
      </c>
      <c r="F311" s="414">
        <v>1564765458</v>
      </c>
      <c r="G311" s="303">
        <f t="shared" si="6"/>
        <v>9</v>
      </c>
      <c r="J311" s="61"/>
    </row>
    <row r="312" spans="1:10" x14ac:dyDescent="0.25">
      <c r="A312" s="121">
        <v>510103</v>
      </c>
      <c r="B312" s="121" t="s">
        <v>332</v>
      </c>
      <c r="C312" s="414">
        <v>0</v>
      </c>
      <c r="D312" s="414">
        <v>177394</v>
      </c>
      <c r="E312" s="414">
        <v>88697</v>
      </c>
      <c r="F312" s="414">
        <v>88697</v>
      </c>
      <c r="G312" s="303">
        <f t="shared" si="6"/>
        <v>6</v>
      </c>
      <c r="J312" s="61"/>
    </row>
    <row r="313" spans="1:10" x14ac:dyDescent="0.25">
      <c r="A313" s="121">
        <v>510103001</v>
      </c>
      <c r="B313" s="121" t="s">
        <v>332</v>
      </c>
      <c r="C313" s="414">
        <v>0</v>
      </c>
      <c r="D313" s="414">
        <v>177394</v>
      </c>
      <c r="E313" s="414">
        <v>88697</v>
      </c>
      <c r="F313" s="414">
        <v>88697</v>
      </c>
      <c r="G313" s="303">
        <f t="shared" si="6"/>
        <v>9</v>
      </c>
      <c r="J313" s="61"/>
    </row>
    <row r="314" spans="1:10" x14ac:dyDescent="0.25">
      <c r="A314" s="121">
        <v>510119</v>
      </c>
      <c r="B314" s="121" t="s">
        <v>304</v>
      </c>
      <c r="C314" s="414">
        <v>54694943</v>
      </c>
      <c r="D314" s="414">
        <v>7202746</v>
      </c>
      <c r="E314" s="414">
        <v>0</v>
      </c>
      <c r="F314" s="414">
        <v>61897689</v>
      </c>
      <c r="G314" s="303">
        <f t="shared" si="6"/>
        <v>6</v>
      </c>
      <c r="J314" s="61"/>
    </row>
    <row r="315" spans="1:10" x14ac:dyDescent="0.25">
      <c r="A315" s="121">
        <v>510119003</v>
      </c>
      <c r="B315" s="121" t="s">
        <v>485</v>
      </c>
      <c r="C315" s="414">
        <v>54694943</v>
      </c>
      <c r="D315" s="414">
        <v>7202746</v>
      </c>
      <c r="E315" s="414">
        <v>0</v>
      </c>
      <c r="F315" s="414">
        <v>61897689</v>
      </c>
      <c r="G315" s="303">
        <f t="shared" si="6"/>
        <v>9</v>
      </c>
      <c r="J315" s="61"/>
    </row>
    <row r="316" spans="1:10" x14ac:dyDescent="0.25">
      <c r="A316" s="121">
        <v>510123</v>
      </c>
      <c r="B316" s="121" t="s">
        <v>333</v>
      </c>
      <c r="C316" s="414">
        <v>19366671</v>
      </c>
      <c r="D316" s="414">
        <v>5426668</v>
      </c>
      <c r="E316" s="414">
        <v>2713334</v>
      </c>
      <c r="F316" s="414">
        <v>22080005</v>
      </c>
      <c r="G316" s="303">
        <f t="shared" si="6"/>
        <v>6</v>
      </c>
      <c r="J316" s="61"/>
    </row>
    <row r="317" spans="1:10" x14ac:dyDescent="0.25">
      <c r="A317" s="121">
        <v>510123001</v>
      </c>
      <c r="B317" s="121" t="s">
        <v>333</v>
      </c>
      <c r="C317" s="414">
        <v>19366671</v>
      </c>
      <c r="D317" s="414">
        <v>5426668</v>
      </c>
      <c r="E317" s="414">
        <v>2713334</v>
      </c>
      <c r="F317" s="414">
        <v>22080005</v>
      </c>
      <c r="G317" s="303">
        <f t="shared" si="6"/>
        <v>9</v>
      </c>
      <c r="J317" s="61"/>
    </row>
    <row r="318" spans="1:10" x14ac:dyDescent="0.25">
      <c r="A318" s="121">
        <v>510160</v>
      </c>
      <c r="B318" s="121" t="s">
        <v>334</v>
      </c>
      <c r="C318" s="414">
        <v>7520587</v>
      </c>
      <c r="D318" s="414">
        <v>2684330</v>
      </c>
      <c r="E318" s="414">
        <v>1342165</v>
      </c>
      <c r="F318" s="414">
        <v>8862752</v>
      </c>
      <c r="G318" s="303">
        <f t="shared" si="6"/>
        <v>6</v>
      </c>
      <c r="J318" s="61"/>
    </row>
    <row r="319" spans="1:10" x14ac:dyDescent="0.25">
      <c r="A319" s="121">
        <v>510160001</v>
      </c>
      <c r="B319" s="121" t="s">
        <v>334</v>
      </c>
      <c r="C319" s="414">
        <v>7520587</v>
      </c>
      <c r="D319" s="414">
        <v>2684330</v>
      </c>
      <c r="E319" s="414">
        <v>1342165</v>
      </c>
      <c r="F319" s="414">
        <v>8862752</v>
      </c>
      <c r="G319" s="303">
        <f t="shared" si="6"/>
        <v>9</v>
      </c>
      <c r="J319" s="61"/>
    </row>
    <row r="320" spans="1:10" x14ac:dyDescent="0.25">
      <c r="A320" s="121">
        <v>5102</v>
      </c>
      <c r="B320" s="121" t="s">
        <v>486</v>
      </c>
      <c r="C320" s="414">
        <v>6015049</v>
      </c>
      <c r="D320" s="414">
        <v>3223912</v>
      </c>
      <c r="E320" s="414">
        <v>1611956</v>
      </c>
      <c r="F320" s="414">
        <v>7627005</v>
      </c>
      <c r="G320" s="303">
        <f t="shared" si="6"/>
        <v>4</v>
      </c>
      <c r="J320" s="61"/>
    </row>
    <row r="321" spans="1:10" x14ac:dyDescent="0.25">
      <c r="A321" s="121">
        <v>510201</v>
      </c>
      <c r="B321" s="121" t="s">
        <v>311</v>
      </c>
      <c r="C321" s="414">
        <v>6015049</v>
      </c>
      <c r="D321" s="414">
        <v>3223912</v>
      </c>
      <c r="E321" s="414">
        <v>1611956</v>
      </c>
      <c r="F321" s="414">
        <v>7627005</v>
      </c>
      <c r="G321" s="303">
        <f t="shared" si="6"/>
        <v>6</v>
      </c>
      <c r="J321" s="61"/>
    </row>
    <row r="322" spans="1:10" x14ac:dyDescent="0.25">
      <c r="A322" s="121">
        <v>510201001</v>
      </c>
      <c r="B322" s="121" t="s">
        <v>311</v>
      </c>
      <c r="C322" s="414">
        <v>6015049</v>
      </c>
      <c r="D322" s="414">
        <v>3223912</v>
      </c>
      <c r="E322" s="414">
        <v>1611956</v>
      </c>
      <c r="F322" s="414">
        <v>7627005</v>
      </c>
      <c r="G322" s="303">
        <f t="shared" si="6"/>
        <v>9</v>
      </c>
      <c r="J322" s="61"/>
    </row>
    <row r="323" spans="1:10" x14ac:dyDescent="0.25">
      <c r="A323" s="121">
        <v>5103</v>
      </c>
      <c r="B323" s="121" t="s">
        <v>487</v>
      </c>
      <c r="C323" s="414">
        <v>366263741</v>
      </c>
      <c r="D323" s="414">
        <v>196874943</v>
      </c>
      <c r="E323" s="414">
        <v>73939400</v>
      </c>
      <c r="F323" s="414">
        <v>489199284</v>
      </c>
      <c r="G323" s="303">
        <f t="shared" si="6"/>
        <v>4</v>
      </c>
      <c r="J323" s="61"/>
    </row>
    <row r="324" spans="1:10" x14ac:dyDescent="0.25">
      <c r="A324" s="121">
        <v>510302</v>
      </c>
      <c r="B324" s="121" t="s">
        <v>310</v>
      </c>
      <c r="C324" s="414">
        <v>57648600</v>
      </c>
      <c r="D324" s="414">
        <v>46545200</v>
      </c>
      <c r="E324" s="414">
        <v>15728000</v>
      </c>
      <c r="F324" s="414">
        <v>88465800</v>
      </c>
      <c r="G324" s="303">
        <f t="shared" si="6"/>
        <v>6</v>
      </c>
      <c r="J324" s="61"/>
    </row>
    <row r="325" spans="1:10" x14ac:dyDescent="0.25">
      <c r="A325" s="121">
        <v>510302001</v>
      </c>
      <c r="B325" s="121" t="s">
        <v>310</v>
      </c>
      <c r="C325" s="414">
        <v>57648600</v>
      </c>
      <c r="D325" s="414">
        <v>46545200</v>
      </c>
      <c r="E325" s="414">
        <v>15728000</v>
      </c>
      <c r="F325" s="414">
        <v>88465800</v>
      </c>
      <c r="G325" s="303">
        <f t="shared" si="6"/>
        <v>9</v>
      </c>
      <c r="J325" s="61"/>
    </row>
    <row r="326" spans="1:10" x14ac:dyDescent="0.25">
      <c r="A326" s="121">
        <v>510303</v>
      </c>
      <c r="B326" s="121" t="s">
        <v>335</v>
      </c>
      <c r="C326" s="414">
        <v>119992216</v>
      </c>
      <c r="D326" s="414">
        <v>68789066</v>
      </c>
      <c r="E326" s="414">
        <v>23449410</v>
      </c>
      <c r="F326" s="414">
        <v>165331872</v>
      </c>
      <c r="G326" s="303">
        <f t="shared" si="6"/>
        <v>6</v>
      </c>
      <c r="J326" s="61"/>
    </row>
    <row r="327" spans="1:10" x14ac:dyDescent="0.25">
      <c r="A327" s="121">
        <v>510303001</v>
      </c>
      <c r="B327" s="121" t="s">
        <v>335</v>
      </c>
      <c r="C327" s="414">
        <v>119992216</v>
      </c>
      <c r="D327" s="414">
        <v>68789066</v>
      </c>
      <c r="E327" s="414">
        <v>23449410</v>
      </c>
      <c r="F327" s="414">
        <v>165331872</v>
      </c>
      <c r="G327" s="303">
        <f t="shared" si="6"/>
        <v>9</v>
      </c>
      <c r="J327" s="61"/>
    </row>
    <row r="328" spans="1:10" x14ac:dyDescent="0.25">
      <c r="A328" s="121">
        <v>510305</v>
      </c>
      <c r="B328" s="121" t="s">
        <v>336</v>
      </c>
      <c r="C328" s="414">
        <v>11328800</v>
      </c>
      <c r="D328" s="414">
        <v>6878300</v>
      </c>
      <c r="E328" s="414">
        <v>2305300</v>
      </c>
      <c r="F328" s="414">
        <v>15901800</v>
      </c>
      <c r="G328" s="303">
        <f t="shared" si="6"/>
        <v>6</v>
      </c>
      <c r="J328" s="61"/>
    </row>
    <row r="329" spans="1:10" x14ac:dyDescent="0.25">
      <c r="A329" s="121">
        <v>510305001</v>
      </c>
      <c r="B329" s="121" t="s">
        <v>336</v>
      </c>
      <c r="C329" s="414">
        <v>11328800</v>
      </c>
      <c r="D329" s="414">
        <v>6878300</v>
      </c>
      <c r="E329" s="414">
        <v>2305300</v>
      </c>
      <c r="F329" s="414">
        <v>15901800</v>
      </c>
      <c r="G329" s="303">
        <f t="shared" ref="G329:G392" si="14">LEN(A329)</f>
        <v>9</v>
      </c>
      <c r="J329" s="61"/>
    </row>
    <row r="330" spans="1:10" x14ac:dyDescent="0.25">
      <c r="A330" s="121">
        <v>510306</v>
      </c>
      <c r="B330" s="121" t="s">
        <v>337</v>
      </c>
      <c r="C330" s="414">
        <v>121069178</v>
      </c>
      <c r="D330" s="414">
        <v>41752782</v>
      </c>
      <c r="E330" s="414">
        <v>21108449</v>
      </c>
      <c r="F330" s="414">
        <v>141713511</v>
      </c>
      <c r="G330" s="303">
        <f t="shared" si="14"/>
        <v>6</v>
      </c>
      <c r="J330" s="61"/>
    </row>
    <row r="331" spans="1:10" x14ac:dyDescent="0.25">
      <c r="A331" s="121">
        <v>510306001</v>
      </c>
      <c r="B331" s="121" t="s">
        <v>337</v>
      </c>
      <c r="C331" s="414">
        <v>121069178</v>
      </c>
      <c r="D331" s="414">
        <v>41752782</v>
      </c>
      <c r="E331" s="414">
        <v>21108449</v>
      </c>
      <c r="F331" s="414">
        <v>141713511</v>
      </c>
      <c r="G331" s="303">
        <f t="shared" si="14"/>
        <v>9</v>
      </c>
      <c r="J331" s="61"/>
    </row>
    <row r="332" spans="1:10" x14ac:dyDescent="0.25">
      <c r="A332" s="121">
        <v>510307</v>
      </c>
      <c r="B332" s="121" t="s">
        <v>338</v>
      </c>
      <c r="C332" s="414">
        <v>56224947</v>
      </c>
      <c r="D332" s="414">
        <v>32909595</v>
      </c>
      <c r="E332" s="414">
        <v>11348241</v>
      </c>
      <c r="F332" s="414">
        <v>77786301</v>
      </c>
      <c r="G332" s="303">
        <f t="shared" si="14"/>
        <v>6</v>
      </c>
      <c r="J332" s="61"/>
    </row>
    <row r="333" spans="1:10" x14ac:dyDescent="0.25">
      <c r="A333" s="121">
        <v>510307001</v>
      </c>
      <c r="B333" s="121" t="s">
        <v>338</v>
      </c>
      <c r="C333" s="414">
        <v>56224947</v>
      </c>
      <c r="D333" s="414">
        <v>32909595</v>
      </c>
      <c r="E333" s="414">
        <v>11348241</v>
      </c>
      <c r="F333" s="414">
        <v>77786301</v>
      </c>
      <c r="G333" s="303">
        <f t="shared" si="14"/>
        <v>9</v>
      </c>
      <c r="J333" s="61"/>
    </row>
    <row r="334" spans="1:10" x14ac:dyDescent="0.25">
      <c r="A334" s="121">
        <v>5104</v>
      </c>
      <c r="B334" s="121" t="s">
        <v>488</v>
      </c>
      <c r="C334" s="414">
        <v>79571702</v>
      </c>
      <c r="D334" s="414">
        <v>58187500</v>
      </c>
      <c r="E334" s="414">
        <v>19661800</v>
      </c>
      <c r="F334" s="414">
        <v>118097402</v>
      </c>
      <c r="G334" s="303">
        <f t="shared" si="14"/>
        <v>4</v>
      </c>
      <c r="J334" s="61"/>
    </row>
    <row r="335" spans="1:10" x14ac:dyDescent="0.25">
      <c r="A335" s="121">
        <v>510401</v>
      </c>
      <c r="B335" s="121" t="s">
        <v>464</v>
      </c>
      <c r="C335" s="414">
        <v>50736502</v>
      </c>
      <c r="D335" s="414">
        <v>34910500</v>
      </c>
      <c r="E335" s="414">
        <v>11796300</v>
      </c>
      <c r="F335" s="414">
        <v>73850702</v>
      </c>
      <c r="G335" s="303">
        <f t="shared" si="14"/>
        <v>6</v>
      </c>
      <c r="J335" s="61"/>
    </row>
    <row r="336" spans="1:10" x14ac:dyDescent="0.25">
      <c r="A336" s="121">
        <v>510401001</v>
      </c>
      <c r="B336" s="121" t="s">
        <v>464</v>
      </c>
      <c r="C336" s="414">
        <v>50736502</v>
      </c>
      <c r="D336" s="414">
        <v>34910500</v>
      </c>
      <c r="E336" s="414">
        <v>11796300</v>
      </c>
      <c r="F336" s="414">
        <v>73850702</v>
      </c>
      <c r="G336" s="303">
        <f t="shared" si="14"/>
        <v>9</v>
      </c>
      <c r="J336" s="61"/>
    </row>
    <row r="337" spans="1:10" x14ac:dyDescent="0.25">
      <c r="A337" s="121">
        <v>510402</v>
      </c>
      <c r="B337" s="121" t="s">
        <v>465</v>
      </c>
      <c r="C337" s="414">
        <v>28835200</v>
      </c>
      <c r="D337" s="414">
        <v>23277000</v>
      </c>
      <c r="E337" s="414">
        <v>7865500</v>
      </c>
      <c r="F337" s="414">
        <v>44246700</v>
      </c>
      <c r="G337" s="303">
        <f t="shared" si="14"/>
        <v>6</v>
      </c>
      <c r="J337" s="61"/>
    </row>
    <row r="338" spans="1:10" x14ac:dyDescent="0.25">
      <c r="A338" s="121">
        <v>510402001</v>
      </c>
      <c r="B338" s="121" t="s">
        <v>465</v>
      </c>
      <c r="C338" s="414">
        <v>28835200</v>
      </c>
      <c r="D338" s="414">
        <v>23277000</v>
      </c>
      <c r="E338" s="414">
        <v>7865500</v>
      </c>
      <c r="F338" s="414">
        <v>44246700</v>
      </c>
      <c r="G338" s="303">
        <f t="shared" si="14"/>
        <v>9</v>
      </c>
      <c r="J338" s="61"/>
    </row>
    <row r="339" spans="1:10" x14ac:dyDescent="0.25">
      <c r="A339" s="121">
        <v>5107</v>
      </c>
      <c r="B339" s="121" t="s">
        <v>489</v>
      </c>
      <c r="C339" s="414">
        <v>820790331</v>
      </c>
      <c r="D339" s="414">
        <v>132175783</v>
      </c>
      <c r="E339" s="414">
        <v>0</v>
      </c>
      <c r="F339" s="414">
        <v>952966114</v>
      </c>
      <c r="G339" s="303">
        <f t="shared" si="14"/>
        <v>4</v>
      </c>
      <c r="J339" s="61"/>
    </row>
    <row r="340" spans="1:10" x14ac:dyDescent="0.25">
      <c r="A340" s="121">
        <v>510701</v>
      </c>
      <c r="B340" s="121" t="s">
        <v>300</v>
      </c>
      <c r="C340" s="414">
        <v>100736293</v>
      </c>
      <c r="D340" s="414">
        <v>15843576</v>
      </c>
      <c r="E340" s="414">
        <v>0</v>
      </c>
      <c r="F340" s="414">
        <v>116579869</v>
      </c>
      <c r="G340" s="303">
        <f t="shared" si="14"/>
        <v>6</v>
      </c>
      <c r="J340" s="61"/>
    </row>
    <row r="341" spans="1:10" x14ac:dyDescent="0.25">
      <c r="A341" s="121">
        <v>510701001</v>
      </c>
      <c r="B341" s="121" t="s">
        <v>300</v>
      </c>
      <c r="C341" s="414">
        <v>100736293</v>
      </c>
      <c r="D341" s="414">
        <v>15843576</v>
      </c>
      <c r="E341" s="414">
        <v>0</v>
      </c>
      <c r="F341" s="414">
        <v>116579869</v>
      </c>
      <c r="G341" s="303">
        <f t="shared" si="14"/>
        <v>9</v>
      </c>
      <c r="J341" s="61"/>
    </row>
    <row r="342" spans="1:10" x14ac:dyDescent="0.25">
      <c r="A342" s="121">
        <v>510702</v>
      </c>
      <c r="B342" s="121" t="s">
        <v>299</v>
      </c>
      <c r="C342" s="414">
        <v>146630859</v>
      </c>
      <c r="D342" s="414">
        <v>32396953</v>
      </c>
      <c r="E342" s="414">
        <v>0</v>
      </c>
      <c r="F342" s="414">
        <v>179027812</v>
      </c>
      <c r="G342" s="303">
        <f t="shared" si="14"/>
        <v>6</v>
      </c>
      <c r="J342" s="61"/>
    </row>
    <row r="343" spans="1:10" x14ac:dyDescent="0.25">
      <c r="A343" s="121">
        <v>510702001</v>
      </c>
      <c r="B343" s="121" t="s">
        <v>299</v>
      </c>
      <c r="C343" s="414">
        <v>146630859</v>
      </c>
      <c r="D343" s="414">
        <v>32396953</v>
      </c>
      <c r="E343" s="414">
        <v>0</v>
      </c>
      <c r="F343" s="414">
        <v>179027812</v>
      </c>
      <c r="G343" s="303">
        <f t="shared" si="14"/>
        <v>9</v>
      </c>
      <c r="J343" s="61"/>
    </row>
    <row r="344" spans="1:10" x14ac:dyDescent="0.25">
      <c r="A344" s="121">
        <v>510704</v>
      </c>
      <c r="B344" s="121" t="s">
        <v>301</v>
      </c>
      <c r="C344" s="414">
        <v>68765412</v>
      </c>
      <c r="D344" s="414">
        <v>11043530</v>
      </c>
      <c r="E344" s="414">
        <v>0</v>
      </c>
      <c r="F344" s="414">
        <v>79808942</v>
      </c>
      <c r="G344" s="303">
        <f t="shared" si="14"/>
        <v>6</v>
      </c>
      <c r="J344" s="61"/>
    </row>
    <row r="345" spans="1:10" x14ac:dyDescent="0.25">
      <c r="A345" s="121">
        <v>510704001</v>
      </c>
      <c r="B345" s="121" t="s">
        <v>301</v>
      </c>
      <c r="C345" s="414">
        <v>68765412</v>
      </c>
      <c r="D345" s="414">
        <v>11043530</v>
      </c>
      <c r="E345" s="414">
        <v>0</v>
      </c>
      <c r="F345" s="414">
        <v>79808942</v>
      </c>
      <c r="G345" s="303">
        <f t="shared" si="14"/>
        <v>9</v>
      </c>
      <c r="J345" s="61"/>
    </row>
    <row r="346" spans="1:10" x14ac:dyDescent="0.25">
      <c r="A346" s="121">
        <v>510705</v>
      </c>
      <c r="B346" s="121" t="s">
        <v>303</v>
      </c>
      <c r="C346" s="414">
        <v>148992756</v>
      </c>
      <c r="D346" s="414">
        <v>23334434</v>
      </c>
      <c r="E346" s="414">
        <v>0</v>
      </c>
      <c r="F346" s="414">
        <v>172327190</v>
      </c>
      <c r="G346" s="303">
        <f t="shared" si="14"/>
        <v>6</v>
      </c>
      <c r="J346" s="61"/>
    </row>
    <row r="347" spans="1:10" x14ac:dyDescent="0.25">
      <c r="A347" s="121">
        <v>510705001</v>
      </c>
      <c r="B347" s="121" t="s">
        <v>303</v>
      </c>
      <c r="C347" s="414">
        <v>148992756</v>
      </c>
      <c r="D347" s="414">
        <v>23334434</v>
      </c>
      <c r="E347" s="414">
        <v>0</v>
      </c>
      <c r="F347" s="414">
        <v>172327190</v>
      </c>
      <c r="G347" s="303">
        <f t="shared" si="14"/>
        <v>9</v>
      </c>
      <c r="J347" s="61"/>
    </row>
    <row r="348" spans="1:10" x14ac:dyDescent="0.25">
      <c r="A348" s="121">
        <v>510706</v>
      </c>
      <c r="B348" s="121" t="s">
        <v>302</v>
      </c>
      <c r="C348" s="414">
        <v>159479996</v>
      </c>
      <c r="D348" s="414">
        <v>21984468</v>
      </c>
      <c r="E348" s="414">
        <v>0</v>
      </c>
      <c r="F348" s="414">
        <v>181464464</v>
      </c>
      <c r="G348" s="303">
        <f t="shared" si="14"/>
        <v>6</v>
      </c>
      <c r="J348" s="61"/>
    </row>
    <row r="349" spans="1:10" x14ac:dyDescent="0.25">
      <c r="A349" s="121">
        <v>510706001</v>
      </c>
      <c r="B349" s="121" t="s">
        <v>302</v>
      </c>
      <c r="C349" s="414">
        <v>159479996</v>
      </c>
      <c r="D349" s="414">
        <v>21984468</v>
      </c>
      <c r="E349" s="414">
        <v>0</v>
      </c>
      <c r="F349" s="414">
        <v>181464464</v>
      </c>
      <c r="G349" s="303">
        <f t="shared" si="14"/>
        <v>9</v>
      </c>
      <c r="J349" s="61"/>
    </row>
    <row r="350" spans="1:10" x14ac:dyDescent="0.25">
      <c r="A350" s="121">
        <v>510707</v>
      </c>
      <c r="B350" s="121" t="s">
        <v>305</v>
      </c>
      <c r="C350" s="414">
        <v>8444264</v>
      </c>
      <c r="D350" s="414">
        <v>1371958</v>
      </c>
      <c r="E350" s="414">
        <v>0</v>
      </c>
      <c r="F350" s="414">
        <v>9816222</v>
      </c>
      <c r="G350" s="303">
        <f t="shared" si="14"/>
        <v>6</v>
      </c>
      <c r="J350" s="61"/>
    </row>
    <row r="351" spans="1:10" x14ac:dyDescent="0.25">
      <c r="A351" s="121">
        <v>510707001</v>
      </c>
      <c r="B351" s="121" t="s">
        <v>305</v>
      </c>
      <c r="C351" s="414">
        <v>8444264</v>
      </c>
      <c r="D351" s="414">
        <v>1371958</v>
      </c>
      <c r="E351" s="414">
        <v>0</v>
      </c>
      <c r="F351" s="414">
        <v>9816222</v>
      </c>
      <c r="G351" s="303">
        <f t="shared" si="14"/>
        <v>9</v>
      </c>
      <c r="J351" s="61"/>
    </row>
    <row r="352" spans="1:10" x14ac:dyDescent="0.25">
      <c r="A352" s="121">
        <v>510790</v>
      </c>
      <c r="B352" s="121" t="s">
        <v>306</v>
      </c>
      <c r="C352" s="414">
        <v>187740751</v>
      </c>
      <c r="D352" s="414">
        <v>26200864</v>
      </c>
      <c r="E352" s="414">
        <v>0</v>
      </c>
      <c r="F352" s="414">
        <v>213941615</v>
      </c>
      <c r="G352" s="303">
        <f t="shared" si="14"/>
        <v>6</v>
      </c>
      <c r="J352" s="61"/>
    </row>
    <row r="353" spans="1:10" x14ac:dyDescent="0.25">
      <c r="A353" s="121">
        <v>510790003</v>
      </c>
      <c r="B353" s="121" t="s">
        <v>340</v>
      </c>
      <c r="C353" s="414">
        <v>72929050</v>
      </c>
      <c r="D353" s="414">
        <v>6559348</v>
      </c>
      <c r="E353" s="414">
        <v>0</v>
      </c>
      <c r="F353" s="414">
        <v>79488398</v>
      </c>
      <c r="G353" s="303">
        <f t="shared" si="14"/>
        <v>9</v>
      </c>
      <c r="J353" s="61"/>
    </row>
    <row r="354" spans="1:10" x14ac:dyDescent="0.25">
      <c r="A354" s="121">
        <v>510790004</v>
      </c>
      <c r="B354" s="121" t="s">
        <v>341</v>
      </c>
      <c r="C354" s="414">
        <v>74545007</v>
      </c>
      <c r="D354" s="414">
        <v>12457978</v>
      </c>
      <c r="E354" s="414">
        <v>0</v>
      </c>
      <c r="F354" s="414">
        <v>87002985</v>
      </c>
      <c r="G354" s="303">
        <f t="shared" si="14"/>
        <v>9</v>
      </c>
      <c r="J354" s="61"/>
    </row>
    <row r="355" spans="1:10" x14ac:dyDescent="0.25">
      <c r="A355" s="121">
        <v>510790024</v>
      </c>
      <c r="B355" s="121" t="s">
        <v>342</v>
      </c>
      <c r="C355" s="414">
        <v>40266694</v>
      </c>
      <c r="D355" s="414">
        <v>7183538</v>
      </c>
      <c r="E355" s="414">
        <v>0</v>
      </c>
      <c r="F355" s="414">
        <v>47450232</v>
      </c>
      <c r="G355" s="303">
        <f t="shared" si="14"/>
        <v>9</v>
      </c>
      <c r="J355" s="61"/>
    </row>
    <row r="356" spans="1:10" x14ac:dyDescent="0.25">
      <c r="A356" s="121">
        <v>5111</v>
      </c>
      <c r="B356" s="121" t="s">
        <v>492</v>
      </c>
      <c r="C356" s="414">
        <v>945763722.67999995</v>
      </c>
      <c r="D356" s="414">
        <v>323218525.50999999</v>
      </c>
      <c r="E356" s="414">
        <v>47918087.299999997</v>
      </c>
      <c r="F356" s="414">
        <v>1221064160.8900001</v>
      </c>
      <c r="G356" s="303">
        <f t="shared" si="14"/>
        <v>4</v>
      </c>
      <c r="J356" s="61"/>
    </row>
    <row r="357" spans="1:10" x14ac:dyDescent="0.25">
      <c r="A357" s="121">
        <v>511113</v>
      </c>
      <c r="B357" s="121" t="s">
        <v>343</v>
      </c>
      <c r="C357" s="414">
        <v>46995589.729999997</v>
      </c>
      <c r="D357" s="414">
        <v>14720029.51</v>
      </c>
      <c r="E357" s="414">
        <v>0</v>
      </c>
      <c r="F357" s="414">
        <v>61715619.240000002</v>
      </c>
      <c r="G357" s="303">
        <f t="shared" si="14"/>
        <v>6</v>
      </c>
      <c r="J357" s="61"/>
    </row>
    <row r="358" spans="1:10" x14ac:dyDescent="0.25">
      <c r="A358" s="121">
        <v>511113001</v>
      </c>
      <c r="B358" s="121" t="s">
        <v>343</v>
      </c>
      <c r="C358" s="414">
        <v>46995589.729999997</v>
      </c>
      <c r="D358" s="414">
        <v>14720029.51</v>
      </c>
      <c r="E358" s="414">
        <v>0</v>
      </c>
      <c r="F358" s="414">
        <v>61715619.240000002</v>
      </c>
      <c r="G358" s="303">
        <f t="shared" si="14"/>
        <v>9</v>
      </c>
      <c r="J358" s="61"/>
    </row>
    <row r="359" spans="1:10" x14ac:dyDescent="0.25">
      <c r="A359" s="121">
        <v>511114</v>
      </c>
      <c r="B359" s="121" t="s">
        <v>57</v>
      </c>
      <c r="C359" s="414">
        <v>27832817.66</v>
      </c>
      <c r="D359" s="414">
        <v>400863.95</v>
      </c>
      <c r="E359" s="414">
        <v>17470473.300000001</v>
      </c>
      <c r="F359" s="414">
        <v>10763208.310000001</v>
      </c>
      <c r="G359" s="303">
        <f t="shared" si="14"/>
        <v>6</v>
      </c>
      <c r="J359" s="61"/>
    </row>
    <row r="360" spans="1:10" x14ac:dyDescent="0.25">
      <c r="A360" s="121">
        <v>511114001</v>
      </c>
      <c r="B360" s="121" t="s">
        <v>57</v>
      </c>
      <c r="C360" s="414">
        <v>27832817.66</v>
      </c>
      <c r="D360" s="414">
        <v>400863.95</v>
      </c>
      <c r="E360" s="414">
        <v>17470473.300000001</v>
      </c>
      <c r="F360" s="414">
        <v>10763208.310000001</v>
      </c>
      <c r="G360" s="303">
        <f t="shared" si="14"/>
        <v>9</v>
      </c>
      <c r="J360" s="61"/>
    </row>
    <row r="361" spans="1:10" x14ac:dyDescent="0.25">
      <c r="A361" s="121">
        <v>511115</v>
      </c>
      <c r="B361" s="121" t="s">
        <v>344</v>
      </c>
      <c r="C361" s="414">
        <v>44070584.979999997</v>
      </c>
      <c r="D361" s="414">
        <v>46974113.549999997</v>
      </c>
      <c r="E361" s="414">
        <v>0</v>
      </c>
      <c r="F361" s="414">
        <v>91044698.530000001</v>
      </c>
      <c r="G361" s="303">
        <f t="shared" si="14"/>
        <v>6</v>
      </c>
      <c r="J361" s="61"/>
    </row>
    <row r="362" spans="1:10" x14ac:dyDescent="0.25">
      <c r="A362" s="121">
        <v>511115001</v>
      </c>
      <c r="B362" s="121" t="s">
        <v>344</v>
      </c>
      <c r="C362" s="414">
        <v>44070584.979999997</v>
      </c>
      <c r="D362" s="414">
        <v>46974113.549999997</v>
      </c>
      <c r="E362" s="414">
        <v>0</v>
      </c>
      <c r="F362" s="414">
        <v>91044698.530000001</v>
      </c>
      <c r="G362" s="303">
        <f t="shared" si="14"/>
        <v>9</v>
      </c>
      <c r="J362" s="61"/>
    </row>
    <row r="363" spans="1:10" x14ac:dyDescent="0.25">
      <c r="A363" s="121">
        <v>511117</v>
      </c>
      <c r="B363" s="121" t="s">
        <v>295</v>
      </c>
      <c r="C363" s="414">
        <v>32922684.18</v>
      </c>
      <c r="D363" s="414">
        <v>7288846</v>
      </c>
      <c r="E363" s="414">
        <v>2000006</v>
      </c>
      <c r="F363" s="414">
        <v>38211524.18</v>
      </c>
      <c r="G363" s="303">
        <f t="shared" si="14"/>
        <v>6</v>
      </c>
      <c r="J363" s="61"/>
    </row>
    <row r="364" spans="1:10" x14ac:dyDescent="0.25">
      <c r="A364" s="121">
        <v>511117001</v>
      </c>
      <c r="B364" s="121" t="s">
        <v>295</v>
      </c>
      <c r="C364" s="414">
        <v>32922684.18</v>
      </c>
      <c r="D364" s="414">
        <v>7288846</v>
      </c>
      <c r="E364" s="414">
        <v>2000006</v>
      </c>
      <c r="F364" s="414">
        <v>38211524.18</v>
      </c>
      <c r="G364" s="303">
        <f t="shared" si="14"/>
        <v>9</v>
      </c>
      <c r="J364" s="61"/>
    </row>
    <row r="365" spans="1:10" x14ac:dyDescent="0.25">
      <c r="A365" s="121">
        <v>511119</v>
      </c>
      <c r="B365" s="121" t="s">
        <v>345</v>
      </c>
      <c r="C365" s="414">
        <v>4097065</v>
      </c>
      <c r="D365" s="414">
        <v>19198930</v>
      </c>
      <c r="E365" s="414">
        <v>898832</v>
      </c>
      <c r="F365" s="414">
        <v>22397163</v>
      </c>
      <c r="G365" s="303">
        <f t="shared" si="14"/>
        <v>6</v>
      </c>
      <c r="J365" s="61"/>
    </row>
    <row r="366" spans="1:10" x14ac:dyDescent="0.25">
      <c r="A366" s="121">
        <v>511119001</v>
      </c>
      <c r="B366" s="121" t="s">
        <v>345</v>
      </c>
      <c r="C366" s="414">
        <v>4097065</v>
      </c>
      <c r="D366" s="414">
        <v>19198930</v>
      </c>
      <c r="E366" s="414">
        <v>898832</v>
      </c>
      <c r="F366" s="414">
        <v>22397163</v>
      </c>
      <c r="G366" s="303">
        <f t="shared" si="14"/>
        <v>9</v>
      </c>
      <c r="J366" s="61"/>
    </row>
    <row r="367" spans="1:10" x14ac:dyDescent="0.25">
      <c r="A367" s="121">
        <v>511121</v>
      </c>
      <c r="B367" s="121" t="s">
        <v>346</v>
      </c>
      <c r="C367" s="414">
        <v>64086014.060000002</v>
      </c>
      <c r="D367" s="414">
        <v>9920060.3900000006</v>
      </c>
      <c r="E367" s="414">
        <v>0</v>
      </c>
      <c r="F367" s="414">
        <v>74006074.450000003</v>
      </c>
      <c r="G367" s="303">
        <f t="shared" si="14"/>
        <v>6</v>
      </c>
      <c r="J367" s="61"/>
    </row>
    <row r="368" spans="1:10" x14ac:dyDescent="0.25">
      <c r="A368" s="121">
        <v>511121001</v>
      </c>
      <c r="B368" s="121" t="s">
        <v>346</v>
      </c>
      <c r="C368" s="414">
        <v>64086014.060000002</v>
      </c>
      <c r="D368" s="414">
        <v>9920060.3900000006</v>
      </c>
      <c r="E368" s="414">
        <v>0</v>
      </c>
      <c r="F368" s="414">
        <v>74006074.450000003</v>
      </c>
      <c r="G368" s="303">
        <f t="shared" si="14"/>
        <v>9</v>
      </c>
      <c r="J368" s="61"/>
    </row>
    <row r="369" spans="1:10" x14ac:dyDescent="0.25">
      <c r="A369" s="121">
        <v>511123</v>
      </c>
      <c r="B369" s="121" t="s">
        <v>347</v>
      </c>
      <c r="C369" s="414">
        <v>536200</v>
      </c>
      <c r="D369" s="414">
        <v>0</v>
      </c>
      <c r="E369" s="414">
        <v>0</v>
      </c>
      <c r="F369" s="414">
        <v>536200</v>
      </c>
      <c r="G369" s="303">
        <f t="shared" si="14"/>
        <v>6</v>
      </c>
      <c r="J369" s="61"/>
    </row>
    <row r="370" spans="1:10" x14ac:dyDescent="0.25">
      <c r="A370" s="121">
        <v>511123001</v>
      </c>
      <c r="B370" s="121" t="s">
        <v>347</v>
      </c>
      <c r="C370" s="414">
        <v>536200</v>
      </c>
      <c r="D370" s="414">
        <v>0</v>
      </c>
      <c r="E370" s="414">
        <v>0</v>
      </c>
      <c r="F370" s="414">
        <v>536200</v>
      </c>
      <c r="G370" s="303">
        <f t="shared" si="14"/>
        <v>9</v>
      </c>
      <c r="J370" s="61"/>
    </row>
    <row r="371" spans="1:10" x14ac:dyDescent="0.25">
      <c r="A371" s="121">
        <v>511125</v>
      </c>
      <c r="B371" s="121" t="s">
        <v>348</v>
      </c>
      <c r="C371" s="414">
        <v>50893001</v>
      </c>
      <c r="D371" s="414">
        <v>0</v>
      </c>
      <c r="E371" s="414">
        <v>0</v>
      </c>
      <c r="F371" s="414">
        <v>50893001</v>
      </c>
      <c r="G371" s="303">
        <f t="shared" si="14"/>
        <v>6</v>
      </c>
      <c r="J371" s="61"/>
    </row>
    <row r="372" spans="1:10" x14ac:dyDescent="0.25">
      <c r="A372" s="121">
        <v>511125001</v>
      </c>
      <c r="B372" s="121" t="s">
        <v>348</v>
      </c>
      <c r="C372" s="414">
        <v>50893001</v>
      </c>
      <c r="D372" s="414">
        <v>0</v>
      </c>
      <c r="E372" s="414">
        <v>0</v>
      </c>
      <c r="F372" s="414">
        <v>50893001</v>
      </c>
      <c r="G372" s="303">
        <f t="shared" si="14"/>
        <v>9</v>
      </c>
      <c r="J372" s="61"/>
    </row>
    <row r="373" spans="1:10" x14ac:dyDescent="0.25">
      <c r="A373" s="121">
        <v>511146</v>
      </c>
      <c r="B373" s="121" t="s">
        <v>349</v>
      </c>
      <c r="C373" s="414">
        <v>495566</v>
      </c>
      <c r="D373" s="414">
        <v>212685</v>
      </c>
      <c r="E373" s="414">
        <v>0</v>
      </c>
      <c r="F373" s="414">
        <v>708251</v>
      </c>
      <c r="G373" s="303">
        <f t="shared" si="14"/>
        <v>6</v>
      </c>
      <c r="J373" s="61"/>
    </row>
    <row r="374" spans="1:10" x14ac:dyDescent="0.25">
      <c r="A374" s="121">
        <v>511146001</v>
      </c>
      <c r="B374" s="121" t="s">
        <v>349</v>
      </c>
      <c r="C374" s="414">
        <v>495566</v>
      </c>
      <c r="D374" s="414">
        <v>212685</v>
      </c>
      <c r="E374" s="414">
        <v>0</v>
      </c>
      <c r="F374" s="414">
        <v>708251</v>
      </c>
      <c r="G374" s="303">
        <f t="shared" si="14"/>
        <v>9</v>
      </c>
      <c r="J374" s="61"/>
    </row>
    <row r="375" spans="1:10" x14ac:dyDescent="0.25">
      <c r="A375" s="121">
        <v>511149</v>
      </c>
      <c r="B375" s="121" t="s">
        <v>350</v>
      </c>
      <c r="C375" s="414">
        <v>29440059.02</v>
      </c>
      <c r="D375" s="414">
        <v>0</v>
      </c>
      <c r="E375" s="414">
        <v>0</v>
      </c>
      <c r="F375" s="414">
        <v>29440059.02</v>
      </c>
      <c r="G375" s="303">
        <f t="shared" si="14"/>
        <v>6</v>
      </c>
      <c r="J375" s="61"/>
    </row>
    <row r="376" spans="1:10" x14ac:dyDescent="0.25">
      <c r="A376" s="121">
        <v>511149001</v>
      </c>
      <c r="B376" s="121" t="s">
        <v>350</v>
      </c>
      <c r="C376" s="414">
        <v>29440059.02</v>
      </c>
      <c r="D376" s="414">
        <v>0</v>
      </c>
      <c r="E376" s="414">
        <v>0</v>
      </c>
      <c r="F376" s="414">
        <v>29440059.02</v>
      </c>
      <c r="G376" s="303">
        <f t="shared" si="14"/>
        <v>9</v>
      </c>
      <c r="J376" s="61"/>
    </row>
    <row r="377" spans="1:10" x14ac:dyDescent="0.25">
      <c r="A377" s="121">
        <v>511150</v>
      </c>
      <c r="B377" s="121" t="s">
        <v>351</v>
      </c>
      <c r="C377" s="414">
        <v>2735000</v>
      </c>
      <c r="D377" s="414">
        <v>0</v>
      </c>
      <c r="E377" s="414">
        <v>0</v>
      </c>
      <c r="F377" s="414">
        <v>2735000</v>
      </c>
      <c r="G377" s="303">
        <f t="shared" si="14"/>
        <v>6</v>
      </c>
      <c r="J377" s="61"/>
    </row>
    <row r="378" spans="1:10" x14ac:dyDescent="0.25">
      <c r="A378" s="121">
        <v>511150001</v>
      </c>
      <c r="B378" s="121" t="s">
        <v>351</v>
      </c>
      <c r="C378" s="414">
        <v>2735000</v>
      </c>
      <c r="D378" s="414">
        <v>0</v>
      </c>
      <c r="E378" s="414">
        <v>0</v>
      </c>
      <c r="F378" s="414">
        <v>2735000</v>
      </c>
      <c r="G378" s="303">
        <f t="shared" si="14"/>
        <v>9</v>
      </c>
      <c r="J378" s="61"/>
    </row>
    <row r="379" spans="1:10" x14ac:dyDescent="0.25">
      <c r="A379" s="121">
        <v>511155</v>
      </c>
      <c r="B379" s="121" t="s">
        <v>352</v>
      </c>
      <c r="C379" s="414">
        <v>750337.13</v>
      </c>
      <c r="D379" s="414">
        <v>145590.24</v>
      </c>
      <c r="E379" s="414">
        <v>0</v>
      </c>
      <c r="F379" s="414">
        <v>895927.37</v>
      </c>
      <c r="G379" s="303">
        <f t="shared" si="14"/>
        <v>6</v>
      </c>
      <c r="J379" s="61"/>
    </row>
    <row r="380" spans="1:10" x14ac:dyDescent="0.25">
      <c r="A380" s="121">
        <v>511155001</v>
      </c>
      <c r="B380" s="121" t="s">
        <v>352</v>
      </c>
      <c r="C380" s="414">
        <v>750337.13</v>
      </c>
      <c r="D380" s="414">
        <v>145590.24</v>
      </c>
      <c r="E380" s="414">
        <v>0</v>
      </c>
      <c r="F380" s="414">
        <v>895927.37</v>
      </c>
      <c r="G380" s="303">
        <f t="shared" si="14"/>
        <v>9</v>
      </c>
      <c r="J380" s="61"/>
    </row>
    <row r="381" spans="1:10" x14ac:dyDescent="0.25">
      <c r="A381" s="121">
        <v>511165</v>
      </c>
      <c r="B381" s="121" t="s">
        <v>353</v>
      </c>
      <c r="C381" s="414">
        <v>623000.43999999994</v>
      </c>
      <c r="D381" s="414">
        <v>89000.92</v>
      </c>
      <c r="E381" s="414">
        <v>0</v>
      </c>
      <c r="F381" s="414">
        <v>712001.36</v>
      </c>
      <c r="G381" s="303">
        <f t="shared" si="14"/>
        <v>6</v>
      </c>
      <c r="J381" s="61"/>
    </row>
    <row r="382" spans="1:10" x14ac:dyDescent="0.25">
      <c r="A382" s="121">
        <v>511165001</v>
      </c>
      <c r="B382" s="121" t="s">
        <v>353</v>
      </c>
      <c r="C382" s="414">
        <v>623000.43999999994</v>
      </c>
      <c r="D382" s="414">
        <v>89000.92</v>
      </c>
      <c r="E382" s="414">
        <v>0</v>
      </c>
      <c r="F382" s="414">
        <v>712001.36</v>
      </c>
      <c r="G382" s="303">
        <f t="shared" si="14"/>
        <v>9</v>
      </c>
      <c r="J382" s="61"/>
    </row>
    <row r="383" spans="1:10" x14ac:dyDescent="0.25">
      <c r="A383" s="121">
        <v>511179</v>
      </c>
      <c r="B383" s="121" t="s">
        <v>278</v>
      </c>
      <c r="C383" s="414">
        <v>93049602</v>
      </c>
      <c r="D383" s="414">
        <v>25442144</v>
      </c>
      <c r="E383" s="414">
        <v>7119776</v>
      </c>
      <c r="F383" s="414">
        <v>111371970</v>
      </c>
      <c r="G383" s="303">
        <f t="shared" si="14"/>
        <v>6</v>
      </c>
      <c r="J383" s="61"/>
    </row>
    <row r="384" spans="1:10" x14ac:dyDescent="0.25">
      <c r="A384" s="121">
        <v>511179001</v>
      </c>
      <c r="B384" s="121" t="s">
        <v>278</v>
      </c>
      <c r="C384" s="414">
        <v>93049602</v>
      </c>
      <c r="D384" s="414">
        <v>25442144</v>
      </c>
      <c r="E384" s="414">
        <v>7119776</v>
      </c>
      <c r="F384" s="414">
        <v>111371970</v>
      </c>
      <c r="G384" s="303">
        <f t="shared" si="14"/>
        <v>9</v>
      </c>
      <c r="J384" s="61"/>
    </row>
    <row r="385" spans="1:10" x14ac:dyDescent="0.25">
      <c r="A385" s="121">
        <v>511180</v>
      </c>
      <c r="B385" s="121" t="s">
        <v>279</v>
      </c>
      <c r="C385" s="414">
        <v>533473705.57999998</v>
      </c>
      <c r="D385" s="414">
        <v>195575508.44999999</v>
      </c>
      <c r="E385" s="414">
        <v>20429000</v>
      </c>
      <c r="F385" s="414">
        <v>708620214.02999997</v>
      </c>
      <c r="G385" s="303">
        <f t="shared" si="14"/>
        <v>6</v>
      </c>
      <c r="J385" s="61"/>
    </row>
    <row r="386" spans="1:10" x14ac:dyDescent="0.25">
      <c r="A386" s="121">
        <v>511180001</v>
      </c>
      <c r="B386" s="121" t="s">
        <v>279</v>
      </c>
      <c r="C386" s="414">
        <v>533473705.57999998</v>
      </c>
      <c r="D386" s="414">
        <v>195575508.44999999</v>
      </c>
      <c r="E386" s="414">
        <v>20429000</v>
      </c>
      <c r="F386" s="414">
        <v>708620214.02999997</v>
      </c>
      <c r="G386" s="303">
        <f t="shared" si="14"/>
        <v>9</v>
      </c>
      <c r="J386" s="61"/>
    </row>
    <row r="387" spans="1:10" x14ac:dyDescent="0.25">
      <c r="A387" s="121">
        <v>511183</v>
      </c>
      <c r="B387" s="121" t="s">
        <v>354</v>
      </c>
      <c r="C387" s="414">
        <v>13762495.9</v>
      </c>
      <c r="D387" s="414">
        <v>3250753.5</v>
      </c>
      <c r="E387" s="414">
        <v>0</v>
      </c>
      <c r="F387" s="414">
        <v>17013249.399999999</v>
      </c>
      <c r="G387" s="303">
        <f t="shared" si="14"/>
        <v>6</v>
      </c>
      <c r="J387" s="61"/>
    </row>
    <row r="388" spans="1:10" x14ac:dyDescent="0.25">
      <c r="A388" s="121">
        <v>511183001</v>
      </c>
      <c r="B388" s="121" t="s">
        <v>354</v>
      </c>
      <c r="C388" s="414">
        <v>13762495.9</v>
      </c>
      <c r="D388" s="414">
        <v>3250753.5</v>
      </c>
      <c r="E388" s="414">
        <v>0</v>
      </c>
      <c r="F388" s="414">
        <v>17013249.399999999</v>
      </c>
      <c r="G388" s="303">
        <f t="shared" si="14"/>
        <v>9</v>
      </c>
      <c r="J388" s="61"/>
    </row>
    <row r="389" spans="1:10" x14ac:dyDescent="0.25">
      <c r="A389" s="121">
        <v>5120</v>
      </c>
      <c r="B389" s="121" t="s">
        <v>460</v>
      </c>
      <c r="C389" s="414">
        <v>34491000</v>
      </c>
      <c r="D389" s="414">
        <v>0</v>
      </c>
      <c r="E389" s="414">
        <v>0</v>
      </c>
      <c r="F389" s="414">
        <v>34491000</v>
      </c>
      <c r="G389" s="62">
        <f t="shared" si="14"/>
        <v>4</v>
      </c>
      <c r="J389" s="61"/>
    </row>
    <row r="390" spans="1:10" x14ac:dyDescent="0.25">
      <c r="A390" s="121">
        <v>512001</v>
      </c>
      <c r="B390" s="121" t="s">
        <v>285</v>
      </c>
      <c r="C390" s="414">
        <v>31393000</v>
      </c>
      <c r="D390" s="414">
        <v>0</v>
      </c>
      <c r="E390" s="414">
        <v>0</v>
      </c>
      <c r="F390" s="414">
        <v>31393000</v>
      </c>
      <c r="G390" s="62">
        <f t="shared" si="14"/>
        <v>6</v>
      </c>
      <c r="J390" s="61"/>
    </row>
    <row r="391" spans="1:10" x14ac:dyDescent="0.25">
      <c r="A391" s="121">
        <v>512001001</v>
      </c>
      <c r="B391" s="121" t="s">
        <v>285</v>
      </c>
      <c r="C391" s="414">
        <v>31393000</v>
      </c>
      <c r="D391" s="414">
        <v>0</v>
      </c>
      <c r="E391" s="414">
        <v>0</v>
      </c>
      <c r="F391" s="414">
        <v>31393000</v>
      </c>
      <c r="G391" s="62">
        <f t="shared" si="14"/>
        <v>9</v>
      </c>
      <c r="J391" s="61"/>
    </row>
    <row r="392" spans="1:10" x14ac:dyDescent="0.25">
      <c r="A392" s="121">
        <v>512009</v>
      </c>
      <c r="B392" s="121" t="s">
        <v>286</v>
      </c>
      <c r="C392" s="414">
        <v>3003000</v>
      </c>
      <c r="D392" s="414">
        <v>0</v>
      </c>
      <c r="E392" s="414">
        <v>0</v>
      </c>
      <c r="F392" s="414">
        <v>3003000</v>
      </c>
      <c r="G392" s="62">
        <f t="shared" si="14"/>
        <v>6</v>
      </c>
      <c r="J392" s="61"/>
    </row>
    <row r="393" spans="1:10" x14ac:dyDescent="0.25">
      <c r="A393" s="121">
        <v>512009001</v>
      </c>
      <c r="B393" s="121" t="s">
        <v>286</v>
      </c>
      <c r="C393" s="414">
        <v>3003000</v>
      </c>
      <c r="D393" s="414">
        <v>0</v>
      </c>
      <c r="E393" s="414">
        <v>0</v>
      </c>
      <c r="F393" s="414">
        <v>3003000</v>
      </c>
      <c r="G393" s="62">
        <f t="shared" ref="G393:G449" si="15">LEN(A393)</f>
        <v>9</v>
      </c>
      <c r="J393" s="61"/>
    </row>
    <row r="394" spans="1:10" x14ac:dyDescent="0.25">
      <c r="A394" s="121">
        <v>512011</v>
      </c>
      <c r="B394" s="121" t="s">
        <v>287</v>
      </c>
      <c r="C394" s="414">
        <v>95000</v>
      </c>
      <c r="D394" s="414">
        <v>0</v>
      </c>
      <c r="E394" s="414">
        <v>0</v>
      </c>
      <c r="F394" s="414">
        <v>95000</v>
      </c>
      <c r="G394" s="62">
        <f t="shared" si="15"/>
        <v>6</v>
      </c>
      <c r="J394" s="61"/>
    </row>
    <row r="395" spans="1:10" x14ac:dyDescent="0.25">
      <c r="A395" s="121">
        <v>512011001</v>
      </c>
      <c r="B395" s="121" t="s">
        <v>287</v>
      </c>
      <c r="C395" s="414">
        <v>95000</v>
      </c>
      <c r="D395" s="414">
        <v>0</v>
      </c>
      <c r="E395" s="414">
        <v>0</v>
      </c>
      <c r="F395" s="414">
        <v>95000</v>
      </c>
      <c r="G395" s="62">
        <f t="shared" si="15"/>
        <v>9</v>
      </c>
      <c r="J395" s="61"/>
    </row>
    <row r="396" spans="1:10" x14ac:dyDescent="0.25">
      <c r="A396" s="121">
        <v>53</v>
      </c>
      <c r="B396" s="121" t="s">
        <v>356</v>
      </c>
      <c r="C396" s="414">
        <v>202161196</v>
      </c>
      <c r="D396" s="414">
        <v>37523809</v>
      </c>
      <c r="E396" s="414">
        <v>4062705</v>
      </c>
      <c r="F396" s="414">
        <v>235622300</v>
      </c>
      <c r="G396" s="62">
        <f t="shared" si="15"/>
        <v>2</v>
      </c>
      <c r="J396" s="61"/>
    </row>
    <row r="397" spans="1:10" x14ac:dyDescent="0.25">
      <c r="A397" s="121">
        <v>5360</v>
      </c>
      <c r="B397" s="121" t="s">
        <v>493</v>
      </c>
      <c r="C397" s="414">
        <v>130714571</v>
      </c>
      <c r="D397" s="414">
        <v>25393968</v>
      </c>
      <c r="E397" s="414">
        <v>4062705</v>
      </c>
      <c r="F397" s="414">
        <v>152045834</v>
      </c>
      <c r="G397" s="62">
        <f t="shared" si="15"/>
        <v>4</v>
      </c>
      <c r="J397" s="61"/>
    </row>
    <row r="398" spans="1:10" x14ac:dyDescent="0.25">
      <c r="A398" s="121">
        <v>536001</v>
      </c>
      <c r="B398" s="121" t="s">
        <v>69</v>
      </c>
      <c r="C398" s="414">
        <v>39945090</v>
      </c>
      <c r="D398" s="414">
        <v>6657515</v>
      </c>
      <c r="E398" s="414">
        <v>0</v>
      </c>
      <c r="F398" s="414">
        <v>46602605</v>
      </c>
      <c r="G398" s="62">
        <f t="shared" si="15"/>
        <v>6</v>
      </c>
      <c r="J398" s="61"/>
    </row>
    <row r="399" spans="1:10" x14ac:dyDescent="0.25">
      <c r="A399" s="121">
        <v>536001001</v>
      </c>
      <c r="B399" s="121" t="s">
        <v>251</v>
      </c>
      <c r="C399" s="414">
        <v>39945090</v>
      </c>
      <c r="D399" s="414">
        <v>6657515</v>
      </c>
      <c r="E399" s="414">
        <v>0</v>
      </c>
      <c r="F399" s="414">
        <v>46602605</v>
      </c>
      <c r="G399" s="62">
        <f t="shared" si="15"/>
        <v>9</v>
      </c>
      <c r="J399" s="61"/>
    </row>
    <row r="400" spans="1:10" x14ac:dyDescent="0.25">
      <c r="A400" s="121">
        <v>536003</v>
      </c>
      <c r="B400" s="121" t="s">
        <v>70</v>
      </c>
      <c r="C400" s="414">
        <v>1267590</v>
      </c>
      <c r="D400" s="414">
        <v>211265</v>
      </c>
      <c r="E400" s="414">
        <v>0</v>
      </c>
      <c r="F400" s="414">
        <v>1478855</v>
      </c>
      <c r="G400" s="62">
        <f t="shared" si="15"/>
        <v>6</v>
      </c>
      <c r="J400" s="61"/>
    </row>
    <row r="401" spans="1:10" x14ac:dyDescent="0.25">
      <c r="A401" s="121">
        <v>536003006</v>
      </c>
      <c r="B401" s="121" t="s">
        <v>239</v>
      </c>
      <c r="C401" s="414">
        <v>1267590</v>
      </c>
      <c r="D401" s="414">
        <v>211265</v>
      </c>
      <c r="E401" s="414">
        <v>0</v>
      </c>
      <c r="F401" s="414">
        <v>1478855</v>
      </c>
      <c r="G401" s="62">
        <f t="shared" si="15"/>
        <v>9</v>
      </c>
      <c r="J401" s="61"/>
    </row>
    <row r="402" spans="1:10" x14ac:dyDescent="0.25">
      <c r="A402" s="121">
        <v>536004</v>
      </c>
      <c r="B402" s="121" t="s">
        <v>71</v>
      </c>
      <c r="C402" s="414">
        <v>30893046</v>
      </c>
      <c r="D402" s="414">
        <v>8855464</v>
      </c>
      <c r="E402" s="414">
        <v>4062705</v>
      </c>
      <c r="F402" s="414">
        <v>35685805</v>
      </c>
      <c r="G402" s="62">
        <f t="shared" si="15"/>
        <v>6</v>
      </c>
      <c r="J402" s="61"/>
    </row>
    <row r="403" spans="1:10" x14ac:dyDescent="0.25">
      <c r="A403" s="121">
        <v>536004004</v>
      </c>
      <c r="B403" s="121" t="s">
        <v>228</v>
      </c>
      <c r="C403" s="414">
        <v>28240260</v>
      </c>
      <c r="D403" s="414">
        <v>8413333</v>
      </c>
      <c r="E403" s="414">
        <v>4062705</v>
      </c>
      <c r="F403" s="414">
        <v>32590888</v>
      </c>
      <c r="G403" s="62">
        <f t="shared" si="15"/>
        <v>9</v>
      </c>
      <c r="J403" s="61"/>
    </row>
    <row r="404" spans="1:10" x14ac:dyDescent="0.25">
      <c r="A404" s="121">
        <v>536004009</v>
      </c>
      <c r="B404" s="121" t="s">
        <v>230</v>
      </c>
      <c r="C404" s="414">
        <v>56328</v>
      </c>
      <c r="D404" s="414">
        <v>9388</v>
      </c>
      <c r="E404" s="414">
        <v>0</v>
      </c>
      <c r="F404" s="414">
        <v>65716</v>
      </c>
      <c r="G404" s="62">
        <f t="shared" si="15"/>
        <v>9</v>
      </c>
      <c r="J404" s="61"/>
    </row>
    <row r="405" spans="1:10" x14ac:dyDescent="0.25">
      <c r="A405" s="121">
        <v>536004012</v>
      </c>
      <c r="B405" s="121" t="s">
        <v>231</v>
      </c>
      <c r="C405" s="414">
        <v>2596458</v>
      </c>
      <c r="D405" s="414">
        <v>432743</v>
      </c>
      <c r="E405" s="414">
        <v>0</v>
      </c>
      <c r="F405" s="414">
        <v>3029201</v>
      </c>
      <c r="G405" s="62">
        <f t="shared" si="15"/>
        <v>9</v>
      </c>
      <c r="J405" s="61"/>
    </row>
    <row r="406" spans="1:10" x14ac:dyDescent="0.25">
      <c r="A406" s="121">
        <v>536006</v>
      </c>
      <c r="B406" s="121" t="s">
        <v>73</v>
      </c>
      <c r="C406" s="414">
        <v>13754221</v>
      </c>
      <c r="D406" s="414">
        <v>2246758</v>
      </c>
      <c r="E406" s="414">
        <v>0</v>
      </c>
      <c r="F406" s="414">
        <v>16000979</v>
      </c>
      <c r="G406" s="62">
        <f t="shared" si="15"/>
        <v>6</v>
      </c>
      <c r="J406" s="61"/>
    </row>
    <row r="407" spans="1:10" x14ac:dyDescent="0.25">
      <c r="A407" s="121">
        <v>536006001</v>
      </c>
      <c r="B407" s="121" t="s">
        <v>234</v>
      </c>
      <c r="C407" s="414">
        <v>11807250</v>
      </c>
      <c r="D407" s="414">
        <v>1967875</v>
      </c>
      <c r="E407" s="414">
        <v>0</v>
      </c>
      <c r="F407" s="414">
        <v>13775125</v>
      </c>
      <c r="G407" s="62">
        <f t="shared" si="15"/>
        <v>9</v>
      </c>
      <c r="J407" s="61"/>
    </row>
    <row r="408" spans="1:10" x14ac:dyDescent="0.25">
      <c r="A408" s="121">
        <v>536006002</v>
      </c>
      <c r="B408" s="121" t="s">
        <v>235</v>
      </c>
      <c r="C408" s="414">
        <v>1946971</v>
      </c>
      <c r="D408" s="414">
        <v>278883</v>
      </c>
      <c r="E408" s="414">
        <v>0</v>
      </c>
      <c r="F408" s="414">
        <v>2225854</v>
      </c>
      <c r="G408" s="62">
        <f t="shared" si="15"/>
        <v>9</v>
      </c>
      <c r="J408" s="61"/>
    </row>
    <row r="409" spans="1:10" x14ac:dyDescent="0.25">
      <c r="A409" s="121">
        <v>536007</v>
      </c>
      <c r="B409" s="121" t="s">
        <v>225</v>
      </c>
      <c r="C409" s="414">
        <v>44854624</v>
      </c>
      <c r="D409" s="414">
        <v>7422966</v>
      </c>
      <c r="E409" s="414">
        <v>0</v>
      </c>
      <c r="F409" s="414">
        <v>52277590</v>
      </c>
      <c r="G409" s="62">
        <f t="shared" si="15"/>
        <v>6</v>
      </c>
      <c r="J409" s="61"/>
    </row>
    <row r="410" spans="1:10" x14ac:dyDescent="0.25">
      <c r="A410" s="121">
        <v>536007001</v>
      </c>
      <c r="B410" s="121" t="s">
        <v>236</v>
      </c>
      <c r="C410" s="414">
        <v>10110454</v>
      </c>
      <c r="D410" s="414">
        <v>1654243</v>
      </c>
      <c r="E410" s="414">
        <v>0</v>
      </c>
      <c r="F410" s="414">
        <v>11764697</v>
      </c>
      <c r="G410" s="62">
        <f t="shared" si="15"/>
        <v>9</v>
      </c>
      <c r="J410" s="61"/>
    </row>
    <row r="411" spans="1:10" x14ac:dyDescent="0.25">
      <c r="A411" s="121">
        <v>536007002</v>
      </c>
      <c r="B411" s="121" t="s">
        <v>226</v>
      </c>
      <c r="C411" s="414">
        <v>34744170</v>
      </c>
      <c r="D411" s="414">
        <v>5768723</v>
      </c>
      <c r="E411" s="414">
        <v>0</v>
      </c>
      <c r="F411" s="414">
        <v>40512893</v>
      </c>
      <c r="G411" s="62">
        <f t="shared" si="15"/>
        <v>9</v>
      </c>
      <c r="J411" s="61"/>
    </row>
    <row r="412" spans="1:10" x14ac:dyDescent="0.25">
      <c r="A412" s="121">
        <v>5366</v>
      </c>
      <c r="B412" s="121" t="s">
        <v>494</v>
      </c>
      <c r="C412" s="414">
        <v>71446625</v>
      </c>
      <c r="D412" s="414">
        <v>11450576</v>
      </c>
      <c r="E412" s="414">
        <v>0</v>
      </c>
      <c r="F412" s="414">
        <v>82897201</v>
      </c>
      <c r="G412" s="62">
        <f t="shared" si="15"/>
        <v>4</v>
      </c>
      <c r="J412" s="61"/>
    </row>
    <row r="413" spans="1:10" x14ac:dyDescent="0.25">
      <c r="A413" s="121">
        <v>536605</v>
      </c>
      <c r="B413" s="121" t="s">
        <v>263</v>
      </c>
      <c r="C413" s="414">
        <v>69966623</v>
      </c>
      <c r="D413" s="414">
        <v>11203909</v>
      </c>
      <c r="E413" s="414">
        <v>0</v>
      </c>
      <c r="F413" s="414">
        <v>81170532</v>
      </c>
      <c r="G413" s="62">
        <f t="shared" si="15"/>
        <v>6</v>
      </c>
      <c r="J413" s="61"/>
    </row>
    <row r="414" spans="1:10" x14ac:dyDescent="0.25">
      <c r="A414" s="121">
        <v>536605001</v>
      </c>
      <c r="B414" s="121" t="s">
        <v>263</v>
      </c>
      <c r="C414" s="414">
        <v>69966623</v>
      </c>
      <c r="D414" s="414">
        <v>11203909</v>
      </c>
      <c r="E414" s="414">
        <v>0</v>
      </c>
      <c r="F414" s="414">
        <v>81170532</v>
      </c>
      <c r="G414" s="62">
        <f t="shared" si="15"/>
        <v>9</v>
      </c>
      <c r="J414" s="61"/>
    </row>
    <row r="415" spans="1:10" x14ac:dyDescent="0.25">
      <c r="A415" s="121">
        <v>536606</v>
      </c>
      <c r="B415" s="121" t="s">
        <v>264</v>
      </c>
      <c r="C415" s="414">
        <v>1480002</v>
      </c>
      <c r="D415" s="414">
        <v>246667</v>
      </c>
      <c r="E415" s="414">
        <v>0</v>
      </c>
      <c r="F415" s="414">
        <v>1726669</v>
      </c>
      <c r="G415" s="62">
        <f t="shared" si="15"/>
        <v>6</v>
      </c>
      <c r="J415" s="61"/>
    </row>
    <row r="416" spans="1:10" x14ac:dyDescent="0.25">
      <c r="A416" s="121">
        <v>536606001</v>
      </c>
      <c r="B416" s="121" t="s">
        <v>264</v>
      </c>
      <c r="C416" s="414">
        <v>1480002</v>
      </c>
      <c r="D416" s="414">
        <v>246667</v>
      </c>
      <c r="E416" s="414">
        <v>0</v>
      </c>
      <c r="F416" s="414">
        <v>1726669</v>
      </c>
      <c r="G416" s="62">
        <f t="shared" si="15"/>
        <v>9</v>
      </c>
      <c r="J416" s="61"/>
    </row>
    <row r="417" spans="1:10" x14ac:dyDescent="0.25">
      <c r="A417" s="121">
        <v>5368</v>
      </c>
      <c r="B417" s="121" t="s">
        <v>1252</v>
      </c>
      <c r="C417" s="414">
        <v>0</v>
      </c>
      <c r="D417" s="414">
        <v>679265</v>
      </c>
      <c r="E417" s="414">
        <v>0</v>
      </c>
      <c r="F417" s="414">
        <v>679265</v>
      </c>
      <c r="G417" s="62">
        <f t="shared" si="15"/>
        <v>4</v>
      </c>
      <c r="J417" s="61"/>
    </row>
    <row r="418" spans="1:10" x14ac:dyDescent="0.25">
      <c r="A418" s="121">
        <v>536803</v>
      </c>
      <c r="B418" s="121" t="s">
        <v>312</v>
      </c>
      <c r="C418" s="414">
        <v>0</v>
      </c>
      <c r="D418" s="414">
        <v>679265</v>
      </c>
      <c r="E418" s="414">
        <v>0</v>
      </c>
      <c r="F418" s="414">
        <v>679265</v>
      </c>
      <c r="G418" s="62">
        <f t="shared" si="15"/>
        <v>6</v>
      </c>
      <c r="J418" s="61"/>
    </row>
    <row r="419" spans="1:10" x14ac:dyDescent="0.25">
      <c r="A419" s="121">
        <v>536803001</v>
      </c>
      <c r="B419" s="121" t="s">
        <v>312</v>
      </c>
      <c r="C419" s="414">
        <v>0</v>
      </c>
      <c r="D419" s="414">
        <v>679265</v>
      </c>
      <c r="E419" s="414">
        <v>0</v>
      </c>
      <c r="F419" s="414">
        <v>679265</v>
      </c>
      <c r="G419" s="62">
        <f t="shared" si="15"/>
        <v>9</v>
      </c>
      <c r="J419" s="61"/>
    </row>
    <row r="420" spans="1:10" x14ac:dyDescent="0.25">
      <c r="A420" s="121">
        <v>57</v>
      </c>
      <c r="B420" s="121" t="s">
        <v>360</v>
      </c>
      <c r="C420" s="414">
        <v>2097966</v>
      </c>
      <c r="D420" s="414">
        <v>0</v>
      </c>
      <c r="E420" s="414">
        <v>0</v>
      </c>
      <c r="F420" s="414">
        <v>2097966</v>
      </c>
      <c r="G420" s="62">
        <f t="shared" si="15"/>
        <v>2</v>
      </c>
      <c r="J420" s="61"/>
    </row>
    <row r="421" spans="1:10" x14ac:dyDescent="0.25">
      <c r="A421" s="121">
        <v>5720</v>
      </c>
      <c r="B421" s="121" t="s">
        <v>361</v>
      </c>
      <c r="C421" s="414">
        <v>2097966</v>
      </c>
      <c r="D421" s="414">
        <v>0</v>
      </c>
      <c r="E421" s="414">
        <v>0</v>
      </c>
      <c r="F421" s="414">
        <v>2097966</v>
      </c>
      <c r="G421" s="62">
        <f t="shared" si="15"/>
        <v>4</v>
      </c>
      <c r="J421" s="61"/>
    </row>
    <row r="422" spans="1:10" x14ac:dyDescent="0.25">
      <c r="A422" s="121">
        <v>572080</v>
      </c>
      <c r="B422" s="121" t="s">
        <v>362</v>
      </c>
      <c r="C422" s="414">
        <v>2097966</v>
      </c>
      <c r="D422" s="414">
        <v>0</v>
      </c>
      <c r="E422" s="414">
        <v>0</v>
      </c>
      <c r="F422" s="414">
        <v>2097966</v>
      </c>
      <c r="G422" s="62">
        <f t="shared" si="15"/>
        <v>6</v>
      </c>
      <c r="J422" s="61"/>
    </row>
    <row r="423" spans="1:10" x14ac:dyDescent="0.25">
      <c r="A423" s="121">
        <v>58</v>
      </c>
      <c r="B423" s="121" t="s">
        <v>130</v>
      </c>
      <c r="C423" s="414">
        <v>49007709.359999999</v>
      </c>
      <c r="D423" s="414">
        <v>0</v>
      </c>
      <c r="E423" s="414">
        <v>0</v>
      </c>
      <c r="F423" s="414">
        <v>49007709.359999999</v>
      </c>
      <c r="G423" s="62">
        <f t="shared" si="15"/>
        <v>2</v>
      </c>
      <c r="J423" s="61"/>
    </row>
    <row r="424" spans="1:10" x14ac:dyDescent="0.25">
      <c r="A424" s="121">
        <v>5890</v>
      </c>
      <c r="B424" s="121" t="s">
        <v>366</v>
      </c>
      <c r="C424" s="414">
        <v>49007709.359999999</v>
      </c>
      <c r="D424" s="414">
        <v>0</v>
      </c>
      <c r="E424" s="414">
        <v>0</v>
      </c>
      <c r="F424" s="414">
        <v>49007709.359999999</v>
      </c>
      <c r="G424" s="62">
        <f t="shared" si="15"/>
        <v>4</v>
      </c>
      <c r="J424" s="61"/>
    </row>
    <row r="425" spans="1:10" x14ac:dyDescent="0.25">
      <c r="A425" s="121">
        <v>589019</v>
      </c>
      <c r="B425" s="121" t="s">
        <v>363</v>
      </c>
      <c r="C425" s="414">
        <v>38053000</v>
      </c>
      <c r="D425" s="414">
        <v>0</v>
      </c>
      <c r="E425" s="414">
        <v>0</v>
      </c>
      <c r="F425" s="414">
        <v>38053000</v>
      </c>
      <c r="G425" s="62">
        <f t="shared" si="15"/>
        <v>6</v>
      </c>
      <c r="J425" s="61"/>
    </row>
    <row r="426" spans="1:10" x14ac:dyDescent="0.25">
      <c r="A426" s="121">
        <v>589019001</v>
      </c>
      <c r="B426" s="121" t="s">
        <v>65</v>
      </c>
      <c r="C426" s="414">
        <v>38053000</v>
      </c>
      <c r="D426" s="414">
        <v>0</v>
      </c>
      <c r="E426" s="414">
        <v>0</v>
      </c>
      <c r="F426" s="414">
        <v>38053000</v>
      </c>
      <c r="G426" s="62">
        <f t="shared" si="15"/>
        <v>9</v>
      </c>
      <c r="J426" s="61"/>
    </row>
    <row r="427" spans="1:10" x14ac:dyDescent="0.25">
      <c r="A427" s="121">
        <v>589090</v>
      </c>
      <c r="B427" s="121" t="s">
        <v>364</v>
      </c>
      <c r="C427" s="414">
        <v>10954709.359999999</v>
      </c>
      <c r="D427" s="414">
        <v>0</v>
      </c>
      <c r="E427" s="414">
        <v>0</v>
      </c>
      <c r="F427" s="414">
        <v>10954709.359999999</v>
      </c>
      <c r="G427" s="62">
        <f t="shared" si="15"/>
        <v>6</v>
      </c>
      <c r="J427" s="61"/>
    </row>
    <row r="428" spans="1:10" x14ac:dyDescent="0.25">
      <c r="A428" s="121">
        <v>589090002</v>
      </c>
      <c r="B428" s="121" t="s">
        <v>495</v>
      </c>
      <c r="C428" s="414">
        <v>389.36</v>
      </c>
      <c r="D428" s="414">
        <v>0</v>
      </c>
      <c r="E428" s="414">
        <v>0</v>
      </c>
      <c r="F428" s="414">
        <v>389.36</v>
      </c>
      <c r="G428" s="62">
        <f t="shared" si="15"/>
        <v>9</v>
      </c>
      <c r="J428" s="61"/>
    </row>
    <row r="429" spans="1:10" x14ac:dyDescent="0.25">
      <c r="A429" s="121">
        <v>589090005</v>
      </c>
      <c r="B429" s="121" t="s">
        <v>496</v>
      </c>
      <c r="C429" s="414">
        <v>10954320</v>
      </c>
      <c r="D429" s="414">
        <v>0</v>
      </c>
      <c r="E429" s="414">
        <v>0</v>
      </c>
      <c r="F429" s="414">
        <v>10954320</v>
      </c>
      <c r="G429" s="62">
        <f t="shared" si="15"/>
        <v>9</v>
      </c>
      <c r="J429" s="61"/>
    </row>
    <row r="430" spans="1:10" x14ac:dyDescent="0.25">
      <c r="A430" s="365">
        <v>6</v>
      </c>
      <c r="B430" s="121" t="s">
        <v>407</v>
      </c>
      <c r="C430" s="414">
        <v>43339349.640000001</v>
      </c>
      <c r="D430" s="414">
        <v>2479018.3199999998</v>
      </c>
      <c r="E430" s="414">
        <v>0</v>
      </c>
      <c r="F430" s="414">
        <v>45818367.960000001</v>
      </c>
      <c r="G430" s="62">
        <f t="shared" si="15"/>
        <v>1</v>
      </c>
      <c r="J430" s="61"/>
    </row>
    <row r="431" spans="1:10" x14ac:dyDescent="0.25">
      <c r="A431" s="121">
        <v>62</v>
      </c>
      <c r="B431" s="121" t="s">
        <v>497</v>
      </c>
      <c r="C431" s="414">
        <v>43339349.640000001</v>
      </c>
      <c r="D431" s="414">
        <v>2479018.3199999998</v>
      </c>
      <c r="E431" s="414">
        <v>0</v>
      </c>
      <c r="F431" s="414">
        <v>45818367.960000001</v>
      </c>
      <c r="G431" s="62">
        <f t="shared" si="15"/>
        <v>2</v>
      </c>
      <c r="J431" s="61"/>
    </row>
    <row r="432" spans="1:10" x14ac:dyDescent="0.25">
      <c r="A432" s="121">
        <v>6205</v>
      </c>
      <c r="B432" s="121" t="s">
        <v>416</v>
      </c>
      <c r="C432" s="414">
        <v>12787388.550000001</v>
      </c>
      <c r="D432" s="414">
        <v>40046.519999999997</v>
      </c>
      <c r="E432" s="414">
        <v>0</v>
      </c>
      <c r="F432" s="414">
        <v>12827435.07</v>
      </c>
      <c r="G432" s="62">
        <f t="shared" si="15"/>
        <v>4</v>
      </c>
      <c r="J432" s="61"/>
    </row>
    <row r="433" spans="1:10" x14ac:dyDescent="0.25">
      <c r="A433" s="121">
        <v>620507</v>
      </c>
      <c r="B433" s="121" t="s">
        <v>320</v>
      </c>
      <c r="C433" s="414">
        <v>12787388.550000001</v>
      </c>
      <c r="D433" s="414">
        <v>40046.519999999997</v>
      </c>
      <c r="E433" s="414">
        <v>0</v>
      </c>
      <c r="F433" s="414">
        <v>12827435.07</v>
      </c>
      <c r="G433" s="62">
        <f t="shared" si="15"/>
        <v>6</v>
      </c>
      <c r="J433" s="61"/>
    </row>
    <row r="434" spans="1:10" x14ac:dyDescent="0.25">
      <c r="A434" s="121">
        <v>620507001</v>
      </c>
      <c r="B434" s="121" t="s">
        <v>320</v>
      </c>
      <c r="C434" s="414">
        <v>12787388.550000001</v>
      </c>
      <c r="D434" s="414">
        <v>40046.519999999997</v>
      </c>
      <c r="E434" s="414">
        <v>0</v>
      </c>
      <c r="F434" s="414">
        <v>12827435.07</v>
      </c>
      <c r="G434" s="62">
        <f t="shared" si="15"/>
        <v>9</v>
      </c>
      <c r="J434" s="61"/>
    </row>
    <row r="435" spans="1:10" x14ac:dyDescent="0.25">
      <c r="A435" s="121">
        <v>6210</v>
      </c>
      <c r="B435" s="121" t="s">
        <v>478</v>
      </c>
      <c r="C435" s="414">
        <v>30551961.09</v>
      </c>
      <c r="D435" s="414">
        <v>2438971.7999999998</v>
      </c>
      <c r="E435" s="414">
        <v>0</v>
      </c>
      <c r="F435" s="414">
        <v>32990932.890000001</v>
      </c>
      <c r="G435" s="62">
        <f t="shared" si="15"/>
        <v>4</v>
      </c>
      <c r="J435" s="61"/>
    </row>
    <row r="436" spans="1:10" x14ac:dyDescent="0.25">
      <c r="A436" s="121">
        <v>621022</v>
      </c>
      <c r="B436" s="121" t="s">
        <v>220</v>
      </c>
      <c r="C436" s="414">
        <v>30551961.09</v>
      </c>
      <c r="D436" s="414">
        <v>2438971.7999999998</v>
      </c>
      <c r="E436" s="414">
        <v>0</v>
      </c>
      <c r="F436" s="414">
        <v>32990932.890000001</v>
      </c>
      <c r="G436" s="62">
        <f t="shared" si="15"/>
        <v>6</v>
      </c>
      <c r="J436" s="61"/>
    </row>
    <row r="437" spans="1:10" x14ac:dyDescent="0.25">
      <c r="A437" s="121">
        <v>621022001</v>
      </c>
      <c r="B437" s="121" t="s">
        <v>220</v>
      </c>
      <c r="C437" s="414">
        <v>30551961.09</v>
      </c>
      <c r="D437" s="414">
        <v>2438971.7999999998</v>
      </c>
      <c r="E437" s="414">
        <v>0</v>
      </c>
      <c r="F437" s="414">
        <v>32990932.890000001</v>
      </c>
      <c r="G437" s="62">
        <f t="shared" si="15"/>
        <v>9</v>
      </c>
      <c r="J437" s="61"/>
    </row>
    <row r="438" spans="1:10" x14ac:dyDescent="0.25">
      <c r="A438" s="365">
        <v>7</v>
      </c>
      <c r="B438" s="121" t="s">
        <v>144</v>
      </c>
      <c r="C438" s="414">
        <v>0</v>
      </c>
      <c r="D438" s="414">
        <v>27463504</v>
      </c>
      <c r="E438" s="414">
        <v>27463504</v>
      </c>
      <c r="F438" s="414">
        <v>0</v>
      </c>
      <c r="G438" s="62">
        <f t="shared" si="15"/>
        <v>1</v>
      </c>
      <c r="J438" s="61"/>
    </row>
    <row r="439" spans="1:10" x14ac:dyDescent="0.25">
      <c r="A439" s="121">
        <v>71</v>
      </c>
      <c r="B439" s="121" t="s">
        <v>498</v>
      </c>
      <c r="C439" s="414">
        <v>0</v>
      </c>
      <c r="D439" s="414">
        <v>23400799</v>
      </c>
      <c r="E439" s="414">
        <v>23400799</v>
      </c>
      <c r="F439" s="414">
        <v>0</v>
      </c>
      <c r="G439" s="62">
        <f t="shared" si="15"/>
        <v>2</v>
      </c>
      <c r="J439" s="61"/>
    </row>
    <row r="440" spans="1:10" x14ac:dyDescent="0.25">
      <c r="A440" s="121">
        <v>7116</v>
      </c>
      <c r="B440" s="121" t="s">
        <v>499</v>
      </c>
      <c r="C440" s="414">
        <v>0</v>
      </c>
      <c r="D440" s="414">
        <v>23400799</v>
      </c>
      <c r="E440" s="414">
        <v>23400799</v>
      </c>
      <c r="F440" s="414">
        <v>0</v>
      </c>
      <c r="G440" s="62">
        <f t="shared" si="15"/>
        <v>4</v>
      </c>
      <c r="J440" s="61"/>
    </row>
    <row r="441" spans="1:10" x14ac:dyDescent="0.25">
      <c r="A441" s="121">
        <v>711601</v>
      </c>
      <c r="B441" s="121" t="s">
        <v>500</v>
      </c>
      <c r="C441" s="414">
        <v>57230213.579999998</v>
      </c>
      <c r="D441" s="414">
        <v>7880829</v>
      </c>
      <c r="E441" s="414">
        <v>0</v>
      </c>
      <c r="F441" s="414">
        <v>65111042.579999998</v>
      </c>
      <c r="G441" s="62">
        <f t="shared" si="15"/>
        <v>6</v>
      </c>
      <c r="J441" s="61"/>
    </row>
    <row r="442" spans="1:10" x14ac:dyDescent="0.25">
      <c r="A442" s="121">
        <v>711604</v>
      </c>
      <c r="B442" s="121" t="s">
        <v>148</v>
      </c>
      <c r="C442" s="414">
        <v>59154088</v>
      </c>
      <c r="D442" s="414">
        <v>11457265</v>
      </c>
      <c r="E442" s="414">
        <v>0</v>
      </c>
      <c r="F442" s="414">
        <v>70611353</v>
      </c>
      <c r="G442" s="62">
        <f t="shared" si="15"/>
        <v>6</v>
      </c>
      <c r="J442" s="61"/>
    </row>
    <row r="443" spans="1:10" x14ac:dyDescent="0.25">
      <c r="A443" s="121">
        <v>711608</v>
      </c>
      <c r="B443" s="121" t="s">
        <v>501</v>
      </c>
      <c r="C443" s="414">
        <v>22239738</v>
      </c>
      <c r="D443" s="414">
        <v>4062705</v>
      </c>
      <c r="E443" s="414">
        <v>0</v>
      </c>
      <c r="F443" s="414">
        <v>26302443</v>
      </c>
      <c r="G443" s="62">
        <f t="shared" si="15"/>
        <v>6</v>
      </c>
      <c r="J443" s="61"/>
    </row>
    <row r="444" spans="1:10" x14ac:dyDescent="0.25">
      <c r="A444" s="121">
        <v>711695</v>
      </c>
      <c r="B444" s="121" t="s">
        <v>502</v>
      </c>
      <c r="C444" s="414">
        <v>-138624039.58000001</v>
      </c>
      <c r="D444" s="414">
        <v>0</v>
      </c>
      <c r="E444" s="414">
        <v>23400799</v>
      </c>
      <c r="F444" s="414">
        <v>-162024838.58000001</v>
      </c>
      <c r="G444" s="62">
        <f t="shared" si="15"/>
        <v>6</v>
      </c>
      <c r="J444" s="61"/>
    </row>
    <row r="445" spans="1:10" x14ac:dyDescent="0.25">
      <c r="A445" s="121">
        <v>73</v>
      </c>
      <c r="B445" s="121" t="s">
        <v>503</v>
      </c>
      <c r="C445" s="414">
        <v>0</v>
      </c>
      <c r="D445" s="414">
        <v>4062705</v>
      </c>
      <c r="E445" s="414">
        <v>4062705</v>
      </c>
      <c r="F445" s="414">
        <v>0</v>
      </c>
      <c r="G445" s="62">
        <f t="shared" si="15"/>
        <v>2</v>
      </c>
      <c r="J445" s="61"/>
    </row>
    <row r="446" spans="1:10" x14ac:dyDescent="0.25">
      <c r="A446" s="121">
        <v>7314</v>
      </c>
      <c r="B446" s="121" t="s">
        <v>504</v>
      </c>
      <c r="C446" s="414">
        <v>0</v>
      </c>
      <c r="D446" s="414">
        <v>4062705</v>
      </c>
      <c r="E446" s="414">
        <v>4062705</v>
      </c>
      <c r="F446" s="414">
        <v>0</v>
      </c>
      <c r="G446" s="62">
        <f t="shared" si="15"/>
        <v>4</v>
      </c>
      <c r="J446" s="61"/>
    </row>
    <row r="447" spans="1:10" x14ac:dyDescent="0.25">
      <c r="A447" s="121">
        <v>731407</v>
      </c>
      <c r="B447" s="121" t="s">
        <v>501</v>
      </c>
      <c r="C447" s="414">
        <v>0</v>
      </c>
      <c r="D447" s="414">
        <v>4062705</v>
      </c>
      <c r="E447" s="414">
        <v>4062705</v>
      </c>
      <c r="F447" s="414">
        <v>0</v>
      </c>
      <c r="G447" s="62">
        <f t="shared" si="15"/>
        <v>6</v>
      </c>
      <c r="J447" s="61"/>
    </row>
    <row r="448" spans="1:10" x14ac:dyDescent="0.25">
      <c r="A448" s="365">
        <v>8</v>
      </c>
      <c r="B448" s="121" t="s">
        <v>370</v>
      </c>
      <c r="C448" s="414">
        <v>0</v>
      </c>
      <c r="D448" s="414">
        <v>157361048.81999999</v>
      </c>
      <c r="E448" s="414">
        <v>157361048.81999999</v>
      </c>
      <c r="F448" s="414">
        <v>0</v>
      </c>
      <c r="G448" s="62">
        <f t="shared" si="15"/>
        <v>1</v>
      </c>
      <c r="J448" s="61"/>
    </row>
    <row r="449" spans="1:10" x14ac:dyDescent="0.25">
      <c r="A449" s="121">
        <v>81</v>
      </c>
      <c r="B449" s="121" t="s">
        <v>371</v>
      </c>
      <c r="C449" s="414">
        <v>859972664</v>
      </c>
      <c r="D449" s="414">
        <v>157361048.81999999</v>
      </c>
      <c r="E449" s="414">
        <v>0</v>
      </c>
      <c r="F449" s="414">
        <v>1017333712.8200001</v>
      </c>
      <c r="G449" s="62">
        <f t="shared" si="15"/>
        <v>2</v>
      </c>
      <c r="J449" s="61"/>
    </row>
    <row r="450" spans="1:10" x14ac:dyDescent="0.25">
      <c r="A450" s="121">
        <v>8120</v>
      </c>
      <c r="B450" s="121" t="s">
        <v>517</v>
      </c>
      <c r="C450" s="414">
        <v>859972664</v>
      </c>
      <c r="D450" s="414">
        <v>157361048.81999999</v>
      </c>
      <c r="E450" s="414">
        <v>0</v>
      </c>
      <c r="F450" s="414">
        <v>1017333712.8200001</v>
      </c>
      <c r="J450" s="61"/>
    </row>
    <row r="451" spans="1:10" x14ac:dyDescent="0.25">
      <c r="A451" s="121">
        <v>812004</v>
      </c>
      <c r="B451" s="121" t="s">
        <v>312</v>
      </c>
      <c r="C451" s="414">
        <v>859972664</v>
      </c>
      <c r="D451" s="414">
        <v>157361048.81999999</v>
      </c>
      <c r="E451" s="414">
        <v>0</v>
      </c>
      <c r="F451" s="414">
        <v>1017333712.8200001</v>
      </c>
      <c r="J451" s="61"/>
    </row>
    <row r="452" spans="1:10" x14ac:dyDescent="0.25">
      <c r="A452" s="121">
        <v>812004001</v>
      </c>
      <c r="B452" s="121" t="s">
        <v>312</v>
      </c>
      <c r="C452" s="414">
        <v>859972664</v>
      </c>
      <c r="D452" s="414">
        <v>157361048.81999999</v>
      </c>
      <c r="E452" s="414">
        <v>0</v>
      </c>
      <c r="F452" s="414">
        <v>1017333712.8200001</v>
      </c>
      <c r="J452" s="61"/>
    </row>
    <row r="453" spans="1:10" x14ac:dyDescent="0.25">
      <c r="A453" s="121">
        <v>83</v>
      </c>
      <c r="B453" s="121" t="s">
        <v>505</v>
      </c>
      <c r="C453" s="414">
        <v>652935422.71000004</v>
      </c>
      <c r="D453" s="414">
        <v>0</v>
      </c>
      <c r="E453" s="414">
        <v>0</v>
      </c>
      <c r="F453" s="414">
        <v>652935422.71000004</v>
      </c>
      <c r="J453" s="61"/>
    </row>
    <row r="454" spans="1:10" x14ac:dyDescent="0.25">
      <c r="A454" s="121">
        <v>8315</v>
      </c>
      <c r="B454" s="121" t="s">
        <v>506</v>
      </c>
      <c r="C454" s="414">
        <v>543974175</v>
      </c>
      <c r="D454" s="414">
        <v>0</v>
      </c>
      <c r="E454" s="414">
        <v>0</v>
      </c>
      <c r="F454" s="414">
        <v>543974175</v>
      </c>
      <c r="J454" s="61"/>
    </row>
    <row r="455" spans="1:10" x14ac:dyDescent="0.25">
      <c r="A455" s="121">
        <v>831510</v>
      </c>
      <c r="B455" s="121" t="s">
        <v>507</v>
      </c>
      <c r="C455" s="414">
        <v>543974175</v>
      </c>
      <c r="D455" s="414">
        <v>0</v>
      </c>
      <c r="E455" s="414">
        <v>0</v>
      </c>
      <c r="F455" s="414">
        <v>543974175</v>
      </c>
      <c r="J455" s="61"/>
    </row>
    <row r="456" spans="1:10" x14ac:dyDescent="0.25">
      <c r="A456" s="121">
        <v>831510001</v>
      </c>
      <c r="B456" s="121" t="s">
        <v>507</v>
      </c>
      <c r="C456" s="414">
        <v>543974175</v>
      </c>
      <c r="D456" s="414">
        <v>0</v>
      </c>
      <c r="E456" s="414">
        <v>0</v>
      </c>
      <c r="F456" s="414">
        <v>543974175</v>
      </c>
      <c r="J456" s="61"/>
    </row>
    <row r="457" spans="1:10" x14ac:dyDescent="0.25">
      <c r="A457" s="121">
        <v>8361</v>
      </c>
      <c r="B457" s="121" t="s">
        <v>508</v>
      </c>
      <c r="C457" s="414">
        <v>108961247.70999999</v>
      </c>
      <c r="D457" s="414">
        <v>0</v>
      </c>
      <c r="E457" s="414">
        <v>0</v>
      </c>
      <c r="F457" s="414">
        <v>108961247.70999999</v>
      </c>
      <c r="J457" s="61"/>
    </row>
    <row r="458" spans="1:10" x14ac:dyDescent="0.25">
      <c r="A458" s="121">
        <v>836101</v>
      </c>
      <c r="B458" s="121" t="s">
        <v>374</v>
      </c>
      <c r="C458" s="414">
        <v>108961247.70999999</v>
      </c>
      <c r="D458" s="414">
        <v>0</v>
      </c>
      <c r="E458" s="414">
        <v>0</v>
      </c>
      <c r="F458" s="414">
        <v>108961247.70999999</v>
      </c>
      <c r="J458" s="61"/>
    </row>
    <row r="459" spans="1:10" x14ac:dyDescent="0.25">
      <c r="A459" s="121">
        <v>836101001</v>
      </c>
      <c r="B459" s="121" t="s">
        <v>374</v>
      </c>
      <c r="C459" s="414">
        <v>108961247.70999999</v>
      </c>
      <c r="D459" s="414">
        <v>0</v>
      </c>
      <c r="E459" s="414">
        <v>0</v>
      </c>
      <c r="F459" s="414">
        <v>108961247.70999999</v>
      </c>
      <c r="J459" s="61"/>
    </row>
    <row r="460" spans="1:10" x14ac:dyDescent="0.25">
      <c r="A460" s="121">
        <v>89</v>
      </c>
      <c r="B460" s="121" t="s">
        <v>375</v>
      </c>
      <c r="C460" s="414">
        <v>-1512908086.71</v>
      </c>
      <c r="D460" s="414">
        <v>0</v>
      </c>
      <c r="E460" s="414">
        <v>157361048.81999999</v>
      </c>
      <c r="F460" s="414">
        <v>-1670269135.53</v>
      </c>
      <c r="J460" s="61"/>
    </row>
    <row r="461" spans="1:10" x14ac:dyDescent="0.25">
      <c r="A461" s="121">
        <v>8905</v>
      </c>
      <c r="B461" s="121" t="s">
        <v>518</v>
      </c>
      <c r="C461" s="414">
        <v>-859972664</v>
      </c>
      <c r="D461" s="414">
        <v>0</v>
      </c>
      <c r="E461" s="414">
        <v>157361048.81999999</v>
      </c>
      <c r="F461" s="414">
        <v>-1017333712.8200001</v>
      </c>
      <c r="J461" s="61"/>
    </row>
    <row r="462" spans="1:10" x14ac:dyDescent="0.25">
      <c r="A462" s="121">
        <v>890506</v>
      </c>
      <c r="B462" s="121" t="s">
        <v>372</v>
      </c>
      <c r="C462" s="414">
        <v>-859972664</v>
      </c>
      <c r="D462" s="414">
        <v>0</v>
      </c>
      <c r="E462" s="414">
        <v>157361048.81999999</v>
      </c>
      <c r="F462" s="414">
        <v>-1017333712.8200001</v>
      </c>
      <c r="J462" s="61"/>
    </row>
    <row r="463" spans="1:10" x14ac:dyDescent="0.25">
      <c r="A463" s="121">
        <v>890506001</v>
      </c>
      <c r="B463" s="121" t="s">
        <v>372</v>
      </c>
      <c r="C463" s="414">
        <v>-859972664</v>
      </c>
      <c r="D463" s="414">
        <v>0</v>
      </c>
      <c r="E463" s="414">
        <v>157361048.81999999</v>
      </c>
      <c r="F463" s="414">
        <v>-1017333712.8200001</v>
      </c>
      <c r="J463" s="61"/>
    </row>
    <row r="464" spans="1:10" x14ac:dyDescent="0.25">
      <c r="A464" s="121">
        <v>8915</v>
      </c>
      <c r="B464" s="121" t="s">
        <v>511</v>
      </c>
      <c r="C464" s="414">
        <v>-652935422.71000004</v>
      </c>
      <c r="D464" s="414">
        <v>0</v>
      </c>
      <c r="E464" s="414">
        <v>0</v>
      </c>
      <c r="F464" s="414">
        <v>-652935422.71000004</v>
      </c>
      <c r="J464" s="61"/>
    </row>
    <row r="465" spans="1:10" x14ac:dyDescent="0.25">
      <c r="A465" s="121">
        <v>891506</v>
      </c>
      <c r="B465" s="121" t="s">
        <v>84</v>
      </c>
      <c r="C465" s="414">
        <v>-543974175</v>
      </c>
      <c r="D465" s="414">
        <v>0</v>
      </c>
      <c r="E465" s="414">
        <v>0</v>
      </c>
      <c r="F465" s="414">
        <v>-543974175</v>
      </c>
      <c r="J465" s="61"/>
    </row>
    <row r="466" spans="1:10" x14ac:dyDescent="0.25">
      <c r="A466" s="121">
        <v>891506001</v>
      </c>
      <c r="B466" s="121" t="s">
        <v>84</v>
      </c>
      <c r="C466" s="414">
        <v>-543974175</v>
      </c>
      <c r="D466" s="414">
        <v>0</v>
      </c>
      <c r="E466" s="414">
        <v>0</v>
      </c>
      <c r="F466" s="414">
        <v>-543974175</v>
      </c>
      <c r="J466" s="61"/>
    </row>
    <row r="467" spans="1:10" x14ac:dyDescent="0.25">
      <c r="A467" s="121">
        <v>891521</v>
      </c>
      <c r="B467" s="121" t="s">
        <v>85</v>
      </c>
      <c r="C467" s="414">
        <v>-108961247.70999999</v>
      </c>
      <c r="D467" s="414">
        <v>0</v>
      </c>
      <c r="E467" s="414">
        <v>0</v>
      </c>
      <c r="F467" s="414">
        <v>-108961247.70999999</v>
      </c>
      <c r="J467" s="61"/>
    </row>
    <row r="468" spans="1:10" x14ac:dyDescent="0.25">
      <c r="A468" s="121">
        <v>891521001</v>
      </c>
      <c r="B468" s="121" t="s">
        <v>85</v>
      </c>
      <c r="C468" s="414">
        <v>-108961247.70999999</v>
      </c>
      <c r="D468" s="414">
        <v>0</v>
      </c>
      <c r="E468" s="414">
        <v>0</v>
      </c>
      <c r="F468" s="414">
        <v>-108961247.70999999</v>
      </c>
      <c r="J468" s="61"/>
    </row>
    <row r="469" spans="1:10" x14ac:dyDescent="0.25">
      <c r="A469" s="365">
        <v>9</v>
      </c>
      <c r="B469" s="121" t="s">
        <v>379</v>
      </c>
      <c r="C469" s="414">
        <v>0</v>
      </c>
      <c r="D469" s="414">
        <v>0</v>
      </c>
      <c r="E469" s="414">
        <v>0</v>
      </c>
      <c r="F469" s="414">
        <v>0</v>
      </c>
      <c r="J469" s="61"/>
    </row>
    <row r="470" spans="1:10" x14ac:dyDescent="0.25">
      <c r="A470" s="121">
        <v>91</v>
      </c>
      <c r="B470" s="121" t="s">
        <v>380</v>
      </c>
      <c r="C470" s="414">
        <v>15404995</v>
      </c>
      <c r="D470" s="414">
        <v>0</v>
      </c>
      <c r="E470" s="414">
        <v>0</v>
      </c>
      <c r="F470" s="414">
        <v>15404995</v>
      </c>
      <c r="J470" s="61"/>
    </row>
    <row r="471" spans="1:10" x14ac:dyDescent="0.25">
      <c r="A471" s="121">
        <v>9120</v>
      </c>
      <c r="B471" s="121" t="s">
        <v>517</v>
      </c>
      <c r="C471" s="414">
        <v>15404995</v>
      </c>
      <c r="D471" s="414">
        <v>0</v>
      </c>
      <c r="E471" s="414">
        <v>0</v>
      </c>
      <c r="F471" s="414">
        <v>15404995</v>
      </c>
      <c r="J471" s="61"/>
    </row>
    <row r="472" spans="1:10" x14ac:dyDescent="0.25">
      <c r="A472" s="121">
        <v>912004</v>
      </c>
      <c r="B472" s="121" t="s">
        <v>381</v>
      </c>
      <c r="C472" s="414">
        <v>15404995</v>
      </c>
      <c r="D472" s="414">
        <v>0</v>
      </c>
      <c r="E472" s="414">
        <v>0</v>
      </c>
      <c r="F472" s="414">
        <v>15404995</v>
      </c>
      <c r="J472" s="61"/>
    </row>
    <row r="473" spans="1:10" x14ac:dyDescent="0.25">
      <c r="A473" s="121">
        <v>912004001</v>
      </c>
      <c r="B473" s="121" t="s">
        <v>381</v>
      </c>
      <c r="C473" s="414">
        <v>15404995</v>
      </c>
      <c r="D473" s="414">
        <v>0</v>
      </c>
      <c r="E473" s="414">
        <v>0</v>
      </c>
      <c r="F473" s="414">
        <v>15404995</v>
      </c>
      <c r="J473" s="61"/>
    </row>
    <row r="474" spans="1:10" x14ac:dyDescent="0.25">
      <c r="A474" s="121">
        <v>99</v>
      </c>
      <c r="B474" s="121" t="s">
        <v>519</v>
      </c>
      <c r="C474" s="414">
        <v>-15404995</v>
      </c>
      <c r="D474" s="414">
        <v>0</v>
      </c>
      <c r="E474" s="414">
        <v>0</v>
      </c>
      <c r="F474" s="414">
        <v>-15404995</v>
      </c>
      <c r="J474" s="61"/>
    </row>
    <row r="475" spans="1:10" x14ac:dyDescent="0.25">
      <c r="A475" s="121">
        <v>9905</v>
      </c>
      <c r="B475" s="121" t="s">
        <v>520</v>
      </c>
      <c r="C475" s="414">
        <v>-15404995</v>
      </c>
      <c r="D475" s="414">
        <v>0</v>
      </c>
      <c r="E475" s="414">
        <v>0</v>
      </c>
      <c r="F475" s="414">
        <v>-15404995</v>
      </c>
      <c r="J475" s="61"/>
    </row>
    <row r="476" spans="1:10" x14ac:dyDescent="0.25">
      <c r="A476" s="121">
        <v>990505</v>
      </c>
      <c r="B476" s="121" t="s">
        <v>372</v>
      </c>
      <c r="C476" s="414">
        <v>-15404995</v>
      </c>
      <c r="D476" s="414">
        <v>0</v>
      </c>
      <c r="E476" s="414">
        <v>0</v>
      </c>
      <c r="F476" s="414">
        <v>-15404995</v>
      </c>
      <c r="J476" s="61"/>
    </row>
    <row r="477" spans="1:10" x14ac:dyDescent="0.25">
      <c r="A477" s="121">
        <v>990505001</v>
      </c>
      <c r="B477" s="121" t="s">
        <v>372</v>
      </c>
      <c r="C477" s="414">
        <v>-15404995</v>
      </c>
      <c r="D477" s="414">
        <v>0</v>
      </c>
      <c r="E477" s="414">
        <v>0</v>
      </c>
      <c r="F477" s="414">
        <v>-15404995</v>
      </c>
      <c r="J477" s="61"/>
    </row>
    <row r="478" spans="1:10" x14ac:dyDescent="0.25">
      <c r="J478" s="61"/>
    </row>
    <row r="479" spans="1:10" x14ac:dyDescent="0.25">
      <c r="J479" s="61"/>
    </row>
    <row r="480" spans="1:10" x14ac:dyDescent="0.25">
      <c r="J480" s="61"/>
    </row>
    <row r="481" spans="10:10" x14ac:dyDescent="0.25">
      <c r="J481" s="61"/>
    </row>
    <row r="482" spans="10:10" x14ac:dyDescent="0.25">
      <c r="J482" s="61"/>
    </row>
    <row r="483" spans="10:10" x14ac:dyDescent="0.25">
      <c r="J483" s="61"/>
    </row>
    <row r="484" spans="10:10" x14ac:dyDescent="0.25">
      <c r="J484" s="61"/>
    </row>
    <row r="485" spans="10:10" x14ac:dyDescent="0.25">
      <c r="J485" s="61"/>
    </row>
    <row r="486" spans="10:10" x14ac:dyDescent="0.25">
      <c r="J486" s="61"/>
    </row>
    <row r="487" spans="10:10" x14ac:dyDescent="0.25">
      <c r="J487" s="61"/>
    </row>
    <row r="488" spans="10:10" x14ac:dyDescent="0.25">
      <c r="J488" s="61"/>
    </row>
    <row r="489" spans="10:10" x14ac:dyDescent="0.25">
      <c r="J489" s="61"/>
    </row>
    <row r="490" spans="10:10" x14ac:dyDescent="0.25">
      <c r="J490" s="61"/>
    </row>
    <row r="491" spans="10:10" x14ac:dyDescent="0.25">
      <c r="J491" s="61"/>
    </row>
    <row r="492" spans="10:10" x14ac:dyDescent="0.25">
      <c r="J492" s="61"/>
    </row>
    <row r="493" spans="10:10" x14ac:dyDescent="0.25">
      <c r="J493" s="61"/>
    </row>
    <row r="494" spans="10:10" x14ac:dyDescent="0.25">
      <c r="J494" s="61"/>
    </row>
    <row r="495" spans="10:10" x14ac:dyDescent="0.25">
      <c r="J495" s="61"/>
    </row>
    <row r="496" spans="10:10" x14ac:dyDescent="0.25">
      <c r="J496" s="61"/>
    </row>
    <row r="497" spans="10:10" x14ac:dyDescent="0.25">
      <c r="J497" s="61"/>
    </row>
    <row r="498" spans="10:10" x14ac:dyDescent="0.25">
      <c r="J498" s="61"/>
    </row>
    <row r="499" spans="10:10" x14ac:dyDescent="0.25">
      <c r="J499" s="61"/>
    </row>
    <row r="500" spans="10:10" x14ac:dyDescent="0.25">
      <c r="J500" s="61"/>
    </row>
    <row r="501" spans="10:10" x14ac:dyDescent="0.25">
      <c r="J501" s="61"/>
    </row>
    <row r="502" spans="10:10" x14ac:dyDescent="0.25">
      <c r="J502" s="61"/>
    </row>
    <row r="503" spans="10:10" x14ac:dyDescent="0.25">
      <c r="J503" s="61"/>
    </row>
    <row r="504" spans="10:10" x14ac:dyDescent="0.25">
      <c r="J504" s="61"/>
    </row>
    <row r="505" spans="10:10" x14ac:dyDescent="0.25">
      <c r="J505" s="61"/>
    </row>
    <row r="506" spans="10:10" x14ac:dyDescent="0.25">
      <c r="J506" s="61"/>
    </row>
    <row r="507" spans="10:10" x14ac:dyDescent="0.25">
      <c r="J507" s="61"/>
    </row>
    <row r="508" spans="10:10" x14ac:dyDescent="0.25">
      <c r="J508" s="61"/>
    </row>
    <row r="509" spans="10:10" x14ac:dyDescent="0.25">
      <c r="J509" s="61"/>
    </row>
    <row r="510" spans="10:10" x14ac:dyDescent="0.25">
      <c r="J510" s="61"/>
    </row>
    <row r="511" spans="10:10" x14ac:dyDescent="0.25">
      <c r="J511" s="61"/>
    </row>
    <row r="512" spans="10:10" x14ac:dyDescent="0.25">
      <c r="J512" s="61"/>
    </row>
    <row r="513" spans="10:10" x14ac:dyDescent="0.25">
      <c r="J513" s="61"/>
    </row>
    <row r="514" spans="10:10" x14ac:dyDescent="0.25">
      <c r="J514" s="61"/>
    </row>
    <row r="515" spans="10:10" x14ac:dyDescent="0.25">
      <c r="J515" s="61"/>
    </row>
    <row r="516" spans="10:10" x14ac:dyDescent="0.25">
      <c r="J516" s="61"/>
    </row>
    <row r="517" spans="10:10" x14ac:dyDescent="0.25">
      <c r="J517" s="61"/>
    </row>
    <row r="518" spans="10:10" x14ac:dyDescent="0.25">
      <c r="J518" s="61"/>
    </row>
    <row r="519" spans="10:10" x14ac:dyDescent="0.25">
      <c r="J519" s="61"/>
    </row>
    <row r="520" spans="10:10" x14ac:dyDescent="0.25">
      <c r="J520" s="61"/>
    </row>
    <row r="521" spans="10:10" x14ac:dyDescent="0.25">
      <c r="J521" s="61"/>
    </row>
    <row r="522" spans="10:10" x14ac:dyDescent="0.25">
      <c r="J522" s="61"/>
    </row>
    <row r="523" spans="10:10" x14ac:dyDescent="0.25">
      <c r="J523" s="61"/>
    </row>
    <row r="524" spans="10:10" x14ac:dyDescent="0.25">
      <c r="J524" s="61"/>
    </row>
    <row r="525" spans="10:10" x14ac:dyDescent="0.25">
      <c r="J525" s="61"/>
    </row>
    <row r="526" spans="10:10" x14ac:dyDescent="0.25">
      <c r="J526" s="61"/>
    </row>
    <row r="527" spans="10:10" x14ac:dyDescent="0.25">
      <c r="J527" s="61"/>
    </row>
    <row r="528" spans="10:10" x14ac:dyDescent="0.25">
      <c r="J528" s="61"/>
    </row>
    <row r="529" spans="10:10" x14ac:dyDescent="0.25">
      <c r="J529" s="61"/>
    </row>
    <row r="530" spans="10:10" x14ac:dyDescent="0.25">
      <c r="J530" s="61"/>
    </row>
    <row r="531" spans="10:10" x14ac:dyDescent="0.25">
      <c r="J531" s="61"/>
    </row>
    <row r="532" spans="10:10" x14ac:dyDescent="0.25">
      <c r="J532" s="61"/>
    </row>
    <row r="533" spans="10:10" x14ac:dyDescent="0.25">
      <c r="J533" s="61"/>
    </row>
    <row r="534" spans="10:10" x14ac:dyDescent="0.25">
      <c r="J534" s="61"/>
    </row>
    <row r="535" spans="10:10" x14ac:dyDescent="0.25">
      <c r="J535" s="61"/>
    </row>
    <row r="536" spans="10:10" x14ac:dyDescent="0.25">
      <c r="J536" s="61"/>
    </row>
    <row r="537" spans="10:10" x14ac:dyDescent="0.25">
      <c r="J537" s="61"/>
    </row>
    <row r="538" spans="10:10" x14ac:dyDescent="0.25">
      <c r="J538" s="61"/>
    </row>
    <row r="539" spans="10:10" x14ac:dyDescent="0.25">
      <c r="J539" s="61"/>
    </row>
    <row r="540" spans="10:10" x14ac:dyDescent="0.25">
      <c r="J540" s="61"/>
    </row>
    <row r="541" spans="10:10" x14ac:dyDescent="0.25">
      <c r="J541" s="61"/>
    </row>
    <row r="542" spans="10:10" x14ac:dyDescent="0.25">
      <c r="J542" s="61"/>
    </row>
    <row r="543" spans="10:10" x14ac:dyDescent="0.25">
      <c r="J543" s="61"/>
    </row>
    <row r="544" spans="10:10" x14ac:dyDescent="0.25">
      <c r="J544" s="61"/>
    </row>
    <row r="545" spans="10:10" x14ac:dyDescent="0.25">
      <c r="J545" s="61"/>
    </row>
    <row r="546" spans="10:10" x14ac:dyDescent="0.25">
      <c r="J546" s="61"/>
    </row>
    <row r="547" spans="10:10" x14ac:dyDescent="0.25">
      <c r="J547" s="61"/>
    </row>
    <row r="548" spans="10:10" x14ac:dyDescent="0.25">
      <c r="J548" s="61"/>
    </row>
    <row r="549" spans="10:10" x14ac:dyDescent="0.25">
      <c r="J549" s="61"/>
    </row>
    <row r="550" spans="10:10" x14ac:dyDescent="0.25">
      <c r="J550" s="61"/>
    </row>
    <row r="551" spans="10:10" x14ac:dyDescent="0.25">
      <c r="J551" s="61"/>
    </row>
    <row r="552" spans="10:10" x14ac:dyDescent="0.25">
      <c r="J552" s="61"/>
    </row>
    <row r="553" spans="10:10" x14ac:dyDescent="0.25">
      <c r="J553" s="61"/>
    </row>
    <row r="554" spans="10:10" x14ac:dyDescent="0.25">
      <c r="J554" s="61"/>
    </row>
    <row r="555" spans="10:10" x14ac:dyDescent="0.25">
      <c r="J555" s="61"/>
    </row>
    <row r="556" spans="10:10" x14ac:dyDescent="0.25">
      <c r="J556" s="61"/>
    </row>
    <row r="557" spans="10:10" x14ac:dyDescent="0.25">
      <c r="J557" s="61"/>
    </row>
    <row r="558" spans="10:10" x14ac:dyDescent="0.25">
      <c r="J558" s="61"/>
    </row>
    <row r="559" spans="10:10" x14ac:dyDescent="0.25">
      <c r="J559" s="61"/>
    </row>
    <row r="560" spans="10:10" x14ac:dyDescent="0.25">
      <c r="J560" s="61"/>
    </row>
    <row r="561" spans="10:10" x14ac:dyDescent="0.25">
      <c r="J561" s="61"/>
    </row>
    <row r="562" spans="10:10" x14ac:dyDescent="0.25">
      <c r="J562" s="61"/>
    </row>
    <row r="563" spans="10:10" x14ac:dyDescent="0.25">
      <c r="J563" s="61"/>
    </row>
    <row r="564" spans="10:10" x14ac:dyDescent="0.25">
      <c r="J564" s="61"/>
    </row>
    <row r="565" spans="10:10" x14ac:dyDescent="0.25">
      <c r="J565" s="61"/>
    </row>
    <row r="566" spans="10:10" x14ac:dyDescent="0.25">
      <c r="J566" s="61"/>
    </row>
    <row r="567" spans="10:10" x14ac:dyDescent="0.25">
      <c r="J567" s="61"/>
    </row>
    <row r="568" spans="10:10" x14ac:dyDescent="0.25">
      <c r="J568" s="61"/>
    </row>
    <row r="569" spans="10:10" x14ac:dyDescent="0.25">
      <c r="J569" s="61"/>
    </row>
    <row r="570" spans="10:10" x14ac:dyDescent="0.25">
      <c r="J570" s="61"/>
    </row>
    <row r="571" spans="10:10" x14ac:dyDescent="0.25">
      <c r="J571" s="61"/>
    </row>
    <row r="572" spans="10:10" x14ac:dyDescent="0.25">
      <c r="J572" s="61"/>
    </row>
    <row r="573" spans="10:10" x14ac:dyDescent="0.25">
      <c r="J573" s="61"/>
    </row>
    <row r="574" spans="10:10" x14ac:dyDescent="0.25">
      <c r="J574" s="61"/>
    </row>
    <row r="575" spans="10:10" x14ac:dyDescent="0.25">
      <c r="J575" s="61"/>
    </row>
    <row r="576" spans="10:10" x14ac:dyDescent="0.25">
      <c r="J576" s="61"/>
    </row>
    <row r="577" spans="10:10" x14ac:dyDescent="0.25">
      <c r="J577" s="61"/>
    </row>
    <row r="578" spans="10:10" x14ac:dyDescent="0.25">
      <c r="J578" s="61"/>
    </row>
    <row r="579" spans="10:10" x14ac:dyDescent="0.25">
      <c r="J579" s="61"/>
    </row>
    <row r="580" spans="10:10" x14ac:dyDescent="0.25">
      <c r="J580" s="61"/>
    </row>
    <row r="581" spans="10:10" x14ac:dyDescent="0.25">
      <c r="J581" s="61"/>
    </row>
    <row r="582" spans="10:10" x14ac:dyDescent="0.25">
      <c r="J582" s="61"/>
    </row>
    <row r="583" spans="10:10" x14ac:dyDescent="0.25">
      <c r="J583" s="61"/>
    </row>
    <row r="584" spans="10:10" x14ac:dyDescent="0.25">
      <c r="J584" s="61"/>
    </row>
    <row r="585" spans="10:10" x14ac:dyDescent="0.25">
      <c r="J585" s="61"/>
    </row>
    <row r="586" spans="10:10" x14ac:dyDescent="0.25">
      <c r="J586" s="61"/>
    </row>
    <row r="587" spans="10:10" x14ac:dyDescent="0.25">
      <c r="J587" s="61"/>
    </row>
    <row r="588" spans="10:10" x14ac:dyDescent="0.25">
      <c r="J588" s="61"/>
    </row>
    <row r="589" spans="10:10" x14ac:dyDescent="0.25">
      <c r="J589" s="61"/>
    </row>
    <row r="590" spans="10:10" x14ac:dyDescent="0.25">
      <c r="J590" s="61"/>
    </row>
    <row r="591" spans="10:10" x14ac:dyDescent="0.25">
      <c r="J591" s="61"/>
    </row>
    <row r="592" spans="10:10" x14ac:dyDescent="0.25">
      <c r="J592" s="61"/>
    </row>
    <row r="593" spans="10:10" x14ac:dyDescent="0.25">
      <c r="J593" s="61"/>
    </row>
    <row r="594" spans="10:10" x14ac:dyDescent="0.25">
      <c r="J594" s="61"/>
    </row>
    <row r="595" spans="10:10" x14ac:dyDescent="0.25">
      <c r="J595" s="61"/>
    </row>
    <row r="596" spans="10:10" x14ac:dyDescent="0.25">
      <c r="J596" s="61"/>
    </row>
    <row r="597" spans="10:10" x14ac:dyDescent="0.25">
      <c r="J597" s="61"/>
    </row>
    <row r="598" spans="10:10" x14ac:dyDescent="0.25">
      <c r="J598" s="61"/>
    </row>
    <row r="599" spans="10:10" x14ac:dyDescent="0.25">
      <c r="J599" s="61"/>
    </row>
    <row r="600" spans="10:10" x14ac:dyDescent="0.25">
      <c r="J600" s="61"/>
    </row>
    <row r="601" spans="10:10" x14ac:dyDescent="0.25">
      <c r="J601" s="61"/>
    </row>
    <row r="602" spans="10:10" x14ac:dyDescent="0.25">
      <c r="J602" s="61"/>
    </row>
    <row r="603" spans="10:10" x14ac:dyDescent="0.25">
      <c r="J603" s="61"/>
    </row>
    <row r="604" spans="10:10" x14ac:dyDescent="0.25">
      <c r="J604" s="61"/>
    </row>
    <row r="605" spans="10:10" x14ac:dyDescent="0.25">
      <c r="J605" s="61"/>
    </row>
    <row r="606" spans="10:10" x14ac:dyDescent="0.25">
      <c r="J606" s="61"/>
    </row>
    <row r="607" spans="10:10" x14ac:dyDescent="0.25">
      <c r="J607" s="61"/>
    </row>
    <row r="608" spans="10:10" x14ac:dyDescent="0.25">
      <c r="J608" s="61"/>
    </row>
    <row r="609" spans="10:10" x14ac:dyDescent="0.25">
      <c r="J609" s="61"/>
    </row>
    <row r="610" spans="10:10" x14ac:dyDescent="0.25">
      <c r="J610" s="61"/>
    </row>
    <row r="611" spans="10:10" x14ac:dyDescent="0.25">
      <c r="J611" s="61"/>
    </row>
    <row r="612" spans="10:10" x14ac:dyDescent="0.25">
      <c r="J612" s="61"/>
    </row>
    <row r="613" spans="10:10" x14ac:dyDescent="0.25">
      <c r="J613" s="61"/>
    </row>
    <row r="614" spans="10:10" x14ac:dyDescent="0.25">
      <c r="J614" s="61"/>
    </row>
    <row r="615" spans="10:10" x14ac:dyDescent="0.25">
      <c r="J615" s="61"/>
    </row>
    <row r="616" spans="10:10" x14ac:dyDescent="0.25">
      <c r="J616" s="61"/>
    </row>
    <row r="617" spans="10:10" x14ac:dyDescent="0.25">
      <c r="J617" s="61"/>
    </row>
    <row r="618" spans="10:10" x14ac:dyDescent="0.25">
      <c r="J618" s="61"/>
    </row>
    <row r="619" spans="10:10" x14ac:dyDescent="0.25">
      <c r="J619" s="61"/>
    </row>
    <row r="620" spans="10:10" x14ac:dyDescent="0.25">
      <c r="J620" s="61"/>
    </row>
    <row r="621" spans="10:10" x14ac:dyDescent="0.25">
      <c r="J621" s="61"/>
    </row>
    <row r="622" spans="10:10" x14ac:dyDescent="0.25">
      <c r="J622" s="61"/>
    </row>
    <row r="623" spans="10:10" x14ac:dyDescent="0.25">
      <c r="J623" s="61"/>
    </row>
    <row r="624" spans="10:10" x14ac:dyDescent="0.25">
      <c r="J624" s="61"/>
    </row>
    <row r="625" spans="10:10" x14ac:dyDescent="0.25">
      <c r="J625" s="61"/>
    </row>
    <row r="626" spans="10:10" x14ac:dyDescent="0.25">
      <c r="J626" s="61"/>
    </row>
    <row r="627" spans="10:10" x14ac:dyDescent="0.25">
      <c r="J627" s="61"/>
    </row>
    <row r="628" spans="10:10" x14ac:dyDescent="0.25">
      <c r="J628" s="61"/>
    </row>
    <row r="629" spans="10:10" x14ac:dyDescent="0.25">
      <c r="J629" s="61"/>
    </row>
    <row r="630" spans="10:10" x14ac:dyDescent="0.25">
      <c r="J630" s="61"/>
    </row>
    <row r="631" spans="10:10" x14ac:dyDescent="0.25">
      <c r="J631" s="61"/>
    </row>
    <row r="632" spans="10:10" x14ac:dyDescent="0.25">
      <c r="J632" s="61"/>
    </row>
    <row r="633" spans="10:10" x14ac:dyDescent="0.25">
      <c r="J633" s="61"/>
    </row>
    <row r="634" spans="10:10" x14ac:dyDescent="0.25">
      <c r="J634" s="61"/>
    </row>
    <row r="635" spans="10:10" x14ac:dyDescent="0.25">
      <c r="J635" s="61"/>
    </row>
    <row r="636" spans="10:10" x14ac:dyDescent="0.25">
      <c r="J636" s="61"/>
    </row>
    <row r="637" spans="10:10" x14ac:dyDescent="0.25">
      <c r="J637" s="61"/>
    </row>
    <row r="638" spans="10:10" x14ac:dyDescent="0.25">
      <c r="J638" s="61"/>
    </row>
    <row r="639" spans="10:10" x14ac:dyDescent="0.25">
      <c r="J639" s="61"/>
    </row>
    <row r="640" spans="10:10" x14ac:dyDescent="0.25">
      <c r="J640" s="61"/>
    </row>
    <row r="641" spans="10:10" x14ac:dyDescent="0.25">
      <c r="J641" s="61"/>
    </row>
    <row r="642" spans="10:10" x14ac:dyDescent="0.25">
      <c r="J642" s="61"/>
    </row>
    <row r="643" spans="10:10" x14ac:dyDescent="0.25">
      <c r="J643" s="61"/>
    </row>
    <row r="644" spans="10:10" x14ac:dyDescent="0.25">
      <c r="J644" s="61"/>
    </row>
    <row r="645" spans="10:10" x14ac:dyDescent="0.25">
      <c r="J645" s="61"/>
    </row>
    <row r="646" spans="10:10" x14ac:dyDescent="0.25">
      <c r="J646" s="61"/>
    </row>
    <row r="647" spans="10:10" x14ac:dyDescent="0.25">
      <c r="J647" s="61"/>
    </row>
    <row r="648" spans="10:10" x14ac:dyDescent="0.25">
      <c r="J648" s="61"/>
    </row>
    <row r="649" spans="10:10" x14ac:dyDescent="0.25">
      <c r="J649" s="61"/>
    </row>
    <row r="650" spans="10:10" x14ac:dyDescent="0.25">
      <c r="J650" s="61"/>
    </row>
    <row r="651" spans="10:10" x14ac:dyDescent="0.25">
      <c r="J651" s="61"/>
    </row>
    <row r="652" spans="10:10" x14ac:dyDescent="0.25">
      <c r="J652" s="61"/>
    </row>
    <row r="653" spans="10:10" x14ac:dyDescent="0.25">
      <c r="J653" s="61"/>
    </row>
    <row r="654" spans="10:10" x14ac:dyDescent="0.25">
      <c r="J654" s="61"/>
    </row>
    <row r="655" spans="10:10" x14ac:dyDescent="0.25">
      <c r="J655" s="61"/>
    </row>
    <row r="656" spans="10:10" x14ac:dyDescent="0.25">
      <c r="J656" s="61"/>
    </row>
    <row r="657" spans="10:10" x14ac:dyDescent="0.25">
      <c r="J657" s="61"/>
    </row>
    <row r="658" spans="10:10" x14ac:dyDescent="0.25">
      <c r="J658" s="61"/>
    </row>
    <row r="659" spans="10:10" x14ac:dyDescent="0.25">
      <c r="J659" s="61"/>
    </row>
    <row r="660" spans="10:10" x14ac:dyDescent="0.25">
      <c r="J660" s="61"/>
    </row>
    <row r="661" spans="10:10" x14ac:dyDescent="0.25">
      <c r="J661" s="61"/>
    </row>
    <row r="662" spans="10:10" x14ac:dyDescent="0.25">
      <c r="J662" s="61"/>
    </row>
    <row r="663" spans="10:10" x14ac:dyDescent="0.25">
      <c r="J663" s="61"/>
    </row>
    <row r="664" spans="10:10" x14ac:dyDescent="0.25">
      <c r="J664" s="61"/>
    </row>
    <row r="665" spans="10:10" x14ac:dyDescent="0.25">
      <c r="J665" s="61"/>
    </row>
    <row r="666" spans="10:10" x14ac:dyDescent="0.25">
      <c r="J666" s="61"/>
    </row>
    <row r="667" spans="10:10" x14ac:dyDescent="0.25">
      <c r="J667" s="61"/>
    </row>
    <row r="668" spans="10:10" x14ac:dyDescent="0.25">
      <c r="J668" s="61"/>
    </row>
    <row r="669" spans="10:10" x14ac:dyDescent="0.25">
      <c r="J669" s="61"/>
    </row>
    <row r="670" spans="10:10" x14ac:dyDescent="0.25">
      <c r="J670" s="61"/>
    </row>
    <row r="671" spans="10:10" x14ac:dyDescent="0.25">
      <c r="J671" s="61"/>
    </row>
    <row r="672" spans="10:10" x14ac:dyDescent="0.25">
      <c r="J672" s="61"/>
    </row>
    <row r="673" spans="10:10" x14ac:dyDescent="0.25">
      <c r="J673" s="61"/>
    </row>
    <row r="674" spans="10:10" x14ac:dyDescent="0.25">
      <c r="J674" s="61"/>
    </row>
    <row r="675" spans="10:10" x14ac:dyDescent="0.25">
      <c r="J675" s="61"/>
    </row>
    <row r="676" spans="10:10" x14ac:dyDescent="0.25">
      <c r="J676" s="61"/>
    </row>
    <row r="677" spans="10:10" x14ac:dyDescent="0.25">
      <c r="J677" s="61"/>
    </row>
    <row r="678" spans="10:10" x14ac:dyDescent="0.25">
      <c r="J678" s="61"/>
    </row>
    <row r="679" spans="10:10" x14ac:dyDescent="0.25">
      <c r="J679" s="61"/>
    </row>
    <row r="680" spans="10:10" x14ac:dyDescent="0.25">
      <c r="J680" s="61"/>
    </row>
    <row r="681" spans="10:10" x14ac:dyDescent="0.25">
      <c r="J681" s="61"/>
    </row>
    <row r="682" spans="10:10" x14ac:dyDescent="0.25">
      <c r="J682" s="61"/>
    </row>
    <row r="683" spans="10:10" x14ac:dyDescent="0.25">
      <c r="J683" s="61"/>
    </row>
    <row r="684" spans="10:10" x14ac:dyDescent="0.25">
      <c r="J684" s="61"/>
    </row>
    <row r="685" spans="10:10" x14ac:dyDescent="0.25">
      <c r="J685" s="61"/>
    </row>
    <row r="686" spans="10:10" x14ac:dyDescent="0.25">
      <c r="J686" s="61"/>
    </row>
    <row r="687" spans="10:10" x14ac:dyDescent="0.25">
      <c r="J687" s="61"/>
    </row>
    <row r="688" spans="10:10" x14ac:dyDescent="0.25">
      <c r="J688" s="61"/>
    </row>
    <row r="689" spans="10:10" x14ac:dyDescent="0.25">
      <c r="J689" s="61"/>
    </row>
    <row r="690" spans="10:10" x14ac:dyDescent="0.25">
      <c r="J690" s="61"/>
    </row>
    <row r="691" spans="10:10" x14ac:dyDescent="0.25">
      <c r="J691" s="61"/>
    </row>
    <row r="692" spans="10:10" x14ac:dyDescent="0.25">
      <c r="J692" s="61"/>
    </row>
    <row r="693" spans="10:10" x14ac:dyDescent="0.25">
      <c r="J693" s="61"/>
    </row>
    <row r="694" spans="10:10" x14ac:dyDescent="0.25">
      <c r="J694" s="61"/>
    </row>
    <row r="695" spans="10:10" x14ac:dyDescent="0.25">
      <c r="J695" s="61"/>
    </row>
    <row r="696" spans="10:10" x14ac:dyDescent="0.25">
      <c r="J696" s="61"/>
    </row>
    <row r="697" spans="10:10" x14ac:dyDescent="0.25">
      <c r="J697" s="61"/>
    </row>
    <row r="698" spans="10:10" x14ac:dyDescent="0.25">
      <c r="J698" s="61"/>
    </row>
    <row r="699" spans="10:10" x14ac:dyDescent="0.25">
      <c r="J699" s="61"/>
    </row>
    <row r="700" spans="10:10" x14ac:dyDescent="0.25">
      <c r="J700" s="61"/>
    </row>
    <row r="701" spans="10:10" x14ac:dyDescent="0.25">
      <c r="J701" s="61"/>
    </row>
    <row r="702" spans="10:10" x14ac:dyDescent="0.25">
      <c r="J702" s="61"/>
    </row>
    <row r="703" spans="10:10" x14ac:dyDescent="0.25">
      <c r="J703" s="61"/>
    </row>
    <row r="704" spans="10:10" x14ac:dyDescent="0.25">
      <c r="J704" s="61"/>
    </row>
    <row r="705" spans="10:10" x14ac:dyDescent="0.25">
      <c r="J705" s="61"/>
    </row>
    <row r="706" spans="10:10" x14ac:dyDescent="0.25">
      <c r="J706" s="61"/>
    </row>
    <row r="707" spans="10:10" x14ac:dyDescent="0.25">
      <c r="J707" s="61"/>
    </row>
    <row r="708" spans="10:10" x14ac:dyDescent="0.25">
      <c r="J708" s="61"/>
    </row>
    <row r="709" spans="10:10" x14ac:dyDescent="0.25">
      <c r="J709" s="61"/>
    </row>
    <row r="710" spans="10:10" x14ac:dyDescent="0.25">
      <c r="J710" s="61"/>
    </row>
    <row r="711" spans="10:10" x14ac:dyDescent="0.25">
      <c r="J711" s="61"/>
    </row>
    <row r="712" spans="10:10" x14ac:dyDescent="0.25">
      <c r="J712" s="61"/>
    </row>
    <row r="713" spans="10:10" x14ac:dyDescent="0.25">
      <c r="J713" s="61"/>
    </row>
    <row r="714" spans="10:10" x14ac:dyDescent="0.25">
      <c r="J714" s="61"/>
    </row>
    <row r="715" spans="10:10" x14ac:dyDescent="0.25">
      <c r="J715" s="61"/>
    </row>
    <row r="716" spans="10:10" x14ac:dyDescent="0.25">
      <c r="J716" s="61"/>
    </row>
    <row r="717" spans="10:10" x14ac:dyDescent="0.25">
      <c r="J717" s="61"/>
    </row>
    <row r="718" spans="10:10" x14ac:dyDescent="0.25">
      <c r="J718" s="61"/>
    </row>
    <row r="719" spans="10:10" x14ac:dyDescent="0.25">
      <c r="J719" s="61"/>
    </row>
    <row r="720" spans="10:10" x14ac:dyDescent="0.25">
      <c r="J720" s="61"/>
    </row>
    <row r="721" spans="10:10" x14ac:dyDescent="0.25">
      <c r="J721" s="61"/>
    </row>
    <row r="722" spans="10:10" x14ac:dyDescent="0.25">
      <c r="J722" s="61"/>
    </row>
    <row r="723" spans="10:10" x14ac:dyDescent="0.25">
      <c r="J723" s="61"/>
    </row>
    <row r="724" spans="10:10" x14ac:dyDescent="0.25">
      <c r="J724" s="61"/>
    </row>
    <row r="725" spans="10:10" x14ac:dyDescent="0.25">
      <c r="J725" s="61"/>
    </row>
    <row r="726" spans="10:10" x14ac:dyDescent="0.25">
      <c r="J726" s="61"/>
    </row>
    <row r="727" spans="10:10" x14ac:dyDescent="0.25">
      <c r="J727" s="61"/>
    </row>
    <row r="728" spans="10:10" x14ac:dyDescent="0.25">
      <c r="J728" s="61"/>
    </row>
    <row r="729" spans="10:10" x14ac:dyDescent="0.25">
      <c r="J729" s="61"/>
    </row>
    <row r="730" spans="10:10" x14ac:dyDescent="0.25">
      <c r="J730" s="61"/>
    </row>
    <row r="731" spans="10:10" x14ac:dyDescent="0.25">
      <c r="J731" s="61"/>
    </row>
    <row r="732" spans="10:10" x14ac:dyDescent="0.25">
      <c r="J732" s="61"/>
    </row>
    <row r="733" spans="10:10" x14ac:dyDescent="0.25">
      <c r="J733" s="61"/>
    </row>
    <row r="734" spans="10:10" x14ac:dyDescent="0.25">
      <c r="J734" s="61"/>
    </row>
    <row r="735" spans="10:10" x14ac:dyDescent="0.25">
      <c r="J735" s="61"/>
    </row>
    <row r="736" spans="10:10" x14ac:dyDescent="0.25">
      <c r="J736" s="61"/>
    </row>
    <row r="737" spans="10:10" x14ac:dyDescent="0.25">
      <c r="J737" s="61"/>
    </row>
    <row r="738" spans="10:10" x14ac:dyDescent="0.25">
      <c r="J738" s="61"/>
    </row>
    <row r="739" spans="10:10" x14ac:dyDescent="0.25">
      <c r="J739" s="61"/>
    </row>
    <row r="740" spans="10:10" x14ac:dyDescent="0.25">
      <c r="J740" s="61"/>
    </row>
    <row r="741" spans="10:10" x14ac:dyDescent="0.25">
      <c r="J741" s="61"/>
    </row>
    <row r="742" spans="10:10" x14ac:dyDescent="0.25">
      <c r="J742" s="61"/>
    </row>
    <row r="743" spans="10:10" x14ac:dyDescent="0.25">
      <c r="J743" s="61"/>
    </row>
    <row r="744" spans="10:10" x14ac:dyDescent="0.25">
      <c r="J744" s="61"/>
    </row>
    <row r="745" spans="10:10" x14ac:dyDescent="0.25">
      <c r="J745" s="61"/>
    </row>
    <row r="746" spans="10:10" x14ac:dyDescent="0.25">
      <c r="J746" s="61"/>
    </row>
    <row r="747" spans="10:10" x14ac:dyDescent="0.25">
      <c r="J747" s="61"/>
    </row>
    <row r="748" spans="10:10" x14ac:dyDescent="0.25">
      <c r="J748" s="61"/>
    </row>
    <row r="749" spans="10:10" x14ac:dyDescent="0.25">
      <c r="J749" s="61"/>
    </row>
    <row r="750" spans="10:10" x14ac:dyDescent="0.25">
      <c r="J750" s="61"/>
    </row>
    <row r="751" spans="10:10" x14ac:dyDescent="0.25">
      <c r="J751" s="61"/>
    </row>
    <row r="752" spans="10:10" x14ac:dyDescent="0.25">
      <c r="J752" s="61"/>
    </row>
    <row r="753" spans="10:10" x14ac:dyDescent="0.25">
      <c r="J753" s="61"/>
    </row>
    <row r="754" spans="10:10" x14ac:dyDescent="0.25">
      <c r="J754" s="61"/>
    </row>
    <row r="755" spans="10:10" x14ac:dyDescent="0.25">
      <c r="J755" s="61"/>
    </row>
    <row r="756" spans="10:10" x14ac:dyDescent="0.25">
      <c r="J756" s="61"/>
    </row>
    <row r="757" spans="10:10" x14ac:dyDescent="0.25">
      <c r="J757" s="61"/>
    </row>
    <row r="758" spans="10:10" x14ac:dyDescent="0.25">
      <c r="J758" s="61"/>
    </row>
    <row r="759" spans="10:10" x14ac:dyDescent="0.25">
      <c r="J759" s="61"/>
    </row>
    <row r="760" spans="10:10" x14ac:dyDescent="0.25">
      <c r="J760" s="61"/>
    </row>
    <row r="761" spans="10:10" x14ac:dyDescent="0.25">
      <c r="J761" s="61"/>
    </row>
    <row r="762" spans="10:10" x14ac:dyDescent="0.25">
      <c r="J762" s="61"/>
    </row>
    <row r="763" spans="10:10" x14ac:dyDescent="0.25">
      <c r="J763" s="61"/>
    </row>
    <row r="764" spans="10:10" x14ac:dyDescent="0.25">
      <c r="J764" s="61"/>
    </row>
    <row r="765" spans="10:10" x14ac:dyDescent="0.25">
      <c r="J765" s="61"/>
    </row>
    <row r="766" spans="10:10" x14ac:dyDescent="0.25">
      <c r="J766" s="61"/>
    </row>
    <row r="767" spans="10:10" x14ac:dyDescent="0.25">
      <c r="J767" s="61"/>
    </row>
    <row r="768" spans="10:10" x14ac:dyDescent="0.25">
      <c r="J768" s="61"/>
    </row>
    <row r="769" spans="10:10" x14ac:dyDescent="0.25">
      <c r="J769" s="61"/>
    </row>
    <row r="770" spans="10:10" x14ac:dyDescent="0.25">
      <c r="J770" s="61"/>
    </row>
    <row r="771" spans="10:10" x14ac:dyDescent="0.25">
      <c r="J771" s="61"/>
    </row>
    <row r="772" spans="10:10" x14ac:dyDescent="0.25">
      <c r="J772" s="61"/>
    </row>
    <row r="773" spans="10:10" x14ac:dyDescent="0.25">
      <c r="J773" s="61"/>
    </row>
    <row r="774" spans="10:10" x14ac:dyDescent="0.25">
      <c r="J774" s="61"/>
    </row>
    <row r="775" spans="10:10" x14ac:dyDescent="0.25">
      <c r="J775" s="61"/>
    </row>
    <row r="776" spans="10:10" x14ac:dyDescent="0.25">
      <c r="J776" s="61"/>
    </row>
    <row r="777" spans="10:10" x14ac:dyDescent="0.25">
      <c r="J777" s="61"/>
    </row>
    <row r="778" spans="10:10" x14ac:dyDescent="0.25">
      <c r="J778" s="61"/>
    </row>
    <row r="779" spans="10:10" x14ac:dyDescent="0.25">
      <c r="J779" s="61"/>
    </row>
    <row r="780" spans="10:10" x14ac:dyDescent="0.25">
      <c r="J780" s="61"/>
    </row>
    <row r="781" spans="10:10" x14ac:dyDescent="0.25">
      <c r="J781" s="61"/>
    </row>
    <row r="782" spans="10:10" x14ac:dyDescent="0.25">
      <c r="J782" s="61"/>
    </row>
    <row r="783" spans="10:10" x14ac:dyDescent="0.25">
      <c r="J783" s="61"/>
    </row>
    <row r="784" spans="10:10" x14ac:dyDescent="0.25">
      <c r="J784" s="61"/>
    </row>
    <row r="785" spans="10:10" x14ac:dyDescent="0.25">
      <c r="J785" s="61"/>
    </row>
    <row r="786" spans="10:10" x14ac:dyDescent="0.25">
      <c r="J786" s="61"/>
    </row>
    <row r="787" spans="10:10" x14ac:dyDescent="0.25">
      <c r="J787" s="61"/>
    </row>
    <row r="788" spans="10:10" x14ac:dyDescent="0.25">
      <c r="J788" s="61"/>
    </row>
    <row r="789" spans="10:10" x14ac:dyDescent="0.25">
      <c r="J789" s="61"/>
    </row>
    <row r="790" spans="10:10" x14ac:dyDescent="0.25">
      <c r="J790" s="61"/>
    </row>
    <row r="791" spans="10:10" x14ac:dyDescent="0.25">
      <c r="J791" s="61"/>
    </row>
    <row r="792" spans="10:10" x14ac:dyDescent="0.25">
      <c r="J792" s="61"/>
    </row>
    <row r="793" spans="10:10" x14ac:dyDescent="0.25">
      <c r="J793" s="61"/>
    </row>
    <row r="794" spans="10:10" x14ac:dyDescent="0.25">
      <c r="J794" s="61"/>
    </row>
    <row r="795" spans="10:10" x14ac:dyDescent="0.25">
      <c r="J795" s="61"/>
    </row>
    <row r="796" spans="10:10" x14ac:dyDescent="0.25">
      <c r="J796" s="61"/>
    </row>
    <row r="797" spans="10:10" x14ac:dyDescent="0.25">
      <c r="J797" s="61"/>
    </row>
    <row r="798" spans="10:10" x14ac:dyDescent="0.25">
      <c r="J798" s="61"/>
    </row>
    <row r="799" spans="10:10" x14ac:dyDescent="0.25">
      <c r="J799" s="61"/>
    </row>
    <row r="800" spans="10:10" x14ac:dyDescent="0.25">
      <c r="J800" s="61"/>
    </row>
    <row r="801" spans="10:10" x14ac:dyDescent="0.25">
      <c r="J801" s="61"/>
    </row>
    <row r="802" spans="10:10" x14ac:dyDescent="0.25">
      <c r="J802" s="61"/>
    </row>
    <row r="803" spans="10:10" x14ac:dyDescent="0.25">
      <c r="J803" s="61"/>
    </row>
    <row r="804" spans="10:10" x14ac:dyDescent="0.25">
      <c r="J804" s="61"/>
    </row>
    <row r="805" spans="10:10" x14ac:dyDescent="0.25">
      <c r="J805" s="61"/>
    </row>
    <row r="806" spans="10:10" x14ac:dyDescent="0.25">
      <c r="J806" s="61"/>
    </row>
    <row r="807" spans="10:10" x14ac:dyDescent="0.25">
      <c r="J807" s="61"/>
    </row>
    <row r="808" spans="10:10" x14ac:dyDescent="0.25">
      <c r="J808" s="61"/>
    </row>
    <row r="809" spans="10:10" x14ac:dyDescent="0.25">
      <c r="J809" s="61"/>
    </row>
    <row r="810" spans="10:10" x14ac:dyDescent="0.25">
      <c r="J810" s="61"/>
    </row>
    <row r="811" spans="10:10" x14ac:dyDescent="0.25">
      <c r="J811" s="61"/>
    </row>
    <row r="812" spans="10:10" x14ac:dyDescent="0.25">
      <c r="J812" s="61"/>
    </row>
    <row r="813" spans="10:10" x14ac:dyDescent="0.25">
      <c r="J813" s="61"/>
    </row>
    <row r="814" spans="10:10" x14ac:dyDescent="0.25">
      <c r="J814" s="61"/>
    </row>
    <row r="815" spans="10:10" x14ac:dyDescent="0.25">
      <c r="J815" s="61"/>
    </row>
    <row r="816" spans="10:10" x14ac:dyDescent="0.25">
      <c r="J816" s="61"/>
    </row>
    <row r="817" spans="10:10" x14ac:dyDescent="0.25">
      <c r="J817" s="61"/>
    </row>
    <row r="818" spans="10:10" x14ac:dyDescent="0.25">
      <c r="J818" s="61"/>
    </row>
    <row r="819" spans="10:10" x14ac:dyDescent="0.25">
      <c r="J819" s="61"/>
    </row>
    <row r="820" spans="10:10" x14ac:dyDescent="0.25">
      <c r="J820" s="61"/>
    </row>
    <row r="821" spans="10:10" x14ac:dyDescent="0.25">
      <c r="J821" s="61"/>
    </row>
    <row r="822" spans="10:10" x14ac:dyDescent="0.25">
      <c r="J822" s="61"/>
    </row>
    <row r="823" spans="10:10" x14ac:dyDescent="0.25">
      <c r="J823" s="61"/>
    </row>
    <row r="824" spans="10:10" x14ac:dyDescent="0.25">
      <c r="J824" s="61"/>
    </row>
    <row r="825" spans="10:10" x14ac:dyDescent="0.25">
      <c r="J825" s="61"/>
    </row>
    <row r="826" spans="10:10" x14ac:dyDescent="0.25">
      <c r="J826" s="61"/>
    </row>
    <row r="827" spans="10:10" x14ac:dyDescent="0.25">
      <c r="J827" s="61"/>
    </row>
    <row r="828" spans="10:10" x14ac:dyDescent="0.25">
      <c r="J828" s="61"/>
    </row>
    <row r="829" spans="10:10" x14ac:dyDescent="0.25">
      <c r="J829" s="61"/>
    </row>
    <row r="830" spans="10:10" x14ac:dyDescent="0.25">
      <c r="J830" s="61"/>
    </row>
    <row r="831" spans="10:10" x14ac:dyDescent="0.25">
      <c r="J831" s="61"/>
    </row>
    <row r="832" spans="10:10" x14ac:dyDescent="0.25">
      <c r="J832" s="61"/>
    </row>
    <row r="833" spans="10:10" x14ac:dyDescent="0.25">
      <c r="J833" s="61"/>
    </row>
    <row r="834" spans="10:10" x14ac:dyDescent="0.25">
      <c r="J834" s="61"/>
    </row>
    <row r="835" spans="10:10" x14ac:dyDescent="0.25">
      <c r="J835" s="61"/>
    </row>
    <row r="836" spans="10:10" x14ac:dyDescent="0.25">
      <c r="J836" s="61"/>
    </row>
    <row r="837" spans="10:10" x14ac:dyDescent="0.25">
      <c r="J837" s="61"/>
    </row>
    <row r="838" spans="10:10" x14ac:dyDescent="0.25">
      <c r="J838" s="61"/>
    </row>
    <row r="839" spans="10:10" x14ac:dyDescent="0.25">
      <c r="J839" s="61"/>
    </row>
    <row r="840" spans="10:10" x14ac:dyDescent="0.25">
      <c r="J840" s="61"/>
    </row>
    <row r="841" spans="10:10" x14ac:dyDescent="0.25">
      <c r="J841" s="61"/>
    </row>
    <row r="842" spans="10:10" x14ac:dyDescent="0.25">
      <c r="J842" s="61"/>
    </row>
    <row r="843" spans="10:10" x14ac:dyDescent="0.25">
      <c r="J843" s="61"/>
    </row>
    <row r="844" spans="10:10" x14ac:dyDescent="0.25">
      <c r="J844" s="61"/>
    </row>
    <row r="845" spans="10:10" x14ac:dyDescent="0.25">
      <c r="J845" s="61"/>
    </row>
    <row r="846" spans="10:10" x14ac:dyDescent="0.25">
      <c r="J846" s="61"/>
    </row>
    <row r="847" spans="10:10" x14ac:dyDescent="0.25">
      <c r="J847" s="61"/>
    </row>
    <row r="848" spans="10:10" x14ac:dyDescent="0.25">
      <c r="J848" s="61"/>
    </row>
    <row r="849" spans="10:10" x14ac:dyDescent="0.25">
      <c r="J849" s="61"/>
    </row>
    <row r="850" spans="10:10" x14ac:dyDescent="0.25">
      <c r="J850" s="61"/>
    </row>
    <row r="851" spans="10:10" x14ac:dyDescent="0.25">
      <c r="J851" s="61"/>
    </row>
    <row r="852" spans="10:10" x14ac:dyDescent="0.25">
      <c r="J852" s="61"/>
    </row>
    <row r="853" spans="10:10" x14ac:dyDescent="0.25">
      <c r="J853" s="61"/>
    </row>
    <row r="854" spans="10:10" x14ac:dyDescent="0.25">
      <c r="J854" s="61"/>
    </row>
    <row r="855" spans="10:10" x14ac:dyDescent="0.25">
      <c r="J855" s="61"/>
    </row>
    <row r="856" spans="10:10" x14ac:dyDescent="0.25">
      <c r="J856" s="61"/>
    </row>
    <row r="857" spans="10:10" x14ac:dyDescent="0.25">
      <c r="J857" s="61"/>
    </row>
    <row r="858" spans="10:10" x14ac:dyDescent="0.25">
      <c r="J858" s="61"/>
    </row>
    <row r="859" spans="10:10" x14ac:dyDescent="0.25">
      <c r="J859" s="61"/>
    </row>
    <row r="860" spans="10:10" x14ac:dyDescent="0.25">
      <c r="J860" s="61"/>
    </row>
    <row r="861" spans="10:10" x14ac:dyDescent="0.25">
      <c r="J861" s="61"/>
    </row>
    <row r="862" spans="10:10" x14ac:dyDescent="0.25">
      <c r="J862" s="61"/>
    </row>
    <row r="863" spans="10:10" x14ac:dyDescent="0.25">
      <c r="J863" s="61"/>
    </row>
    <row r="864" spans="10:10" x14ac:dyDescent="0.25">
      <c r="J864" s="61"/>
    </row>
    <row r="865" spans="10:10" x14ac:dyDescent="0.25">
      <c r="J865" s="61"/>
    </row>
    <row r="866" spans="10:10" x14ac:dyDescent="0.25">
      <c r="J866" s="61"/>
    </row>
    <row r="867" spans="10:10" x14ac:dyDescent="0.25">
      <c r="J867" s="61"/>
    </row>
    <row r="868" spans="10:10" x14ac:dyDescent="0.25">
      <c r="J868" s="61"/>
    </row>
    <row r="869" spans="10:10" x14ac:dyDescent="0.25">
      <c r="J869" s="61"/>
    </row>
    <row r="870" spans="10:10" x14ac:dyDescent="0.25">
      <c r="J870" s="61"/>
    </row>
    <row r="871" spans="10:10" x14ac:dyDescent="0.25">
      <c r="J871" s="61"/>
    </row>
    <row r="872" spans="10:10" x14ac:dyDescent="0.25">
      <c r="J872" s="61"/>
    </row>
    <row r="873" spans="10:10" x14ac:dyDescent="0.25">
      <c r="J873" s="61"/>
    </row>
    <row r="874" spans="10:10" x14ac:dyDescent="0.25">
      <c r="J874" s="61"/>
    </row>
    <row r="875" spans="10:10" x14ac:dyDescent="0.25">
      <c r="J875" s="61"/>
    </row>
    <row r="876" spans="10:10" x14ac:dyDescent="0.25">
      <c r="J876" s="61"/>
    </row>
    <row r="877" spans="10:10" x14ac:dyDescent="0.25">
      <c r="J877" s="61"/>
    </row>
    <row r="878" spans="10:10" x14ac:dyDescent="0.25">
      <c r="J878" s="61"/>
    </row>
    <row r="879" spans="10:10" x14ac:dyDescent="0.25">
      <c r="J879" s="61"/>
    </row>
    <row r="880" spans="10:10" x14ac:dyDescent="0.25">
      <c r="J880" s="61"/>
    </row>
    <row r="881" spans="10:10" x14ac:dyDescent="0.25">
      <c r="J881" s="61"/>
    </row>
    <row r="882" spans="10:10" x14ac:dyDescent="0.25">
      <c r="J882" s="61"/>
    </row>
    <row r="883" spans="10:10" x14ac:dyDescent="0.25">
      <c r="J883" s="61"/>
    </row>
    <row r="884" spans="10:10" x14ac:dyDescent="0.25">
      <c r="J884" s="61"/>
    </row>
    <row r="885" spans="10:10" x14ac:dyDescent="0.25">
      <c r="J885" s="61"/>
    </row>
    <row r="886" spans="10:10" x14ac:dyDescent="0.25">
      <c r="J886" s="61"/>
    </row>
    <row r="887" spans="10:10" x14ac:dyDescent="0.25">
      <c r="J887" s="61"/>
    </row>
    <row r="888" spans="10:10" x14ac:dyDescent="0.25">
      <c r="J888" s="61"/>
    </row>
    <row r="889" spans="10:10" x14ac:dyDescent="0.25">
      <c r="J889" s="61"/>
    </row>
    <row r="890" spans="10:10" x14ac:dyDescent="0.25">
      <c r="J890" s="61"/>
    </row>
    <row r="891" spans="10:10" x14ac:dyDescent="0.25">
      <c r="J891" s="61"/>
    </row>
    <row r="892" spans="10:10" x14ac:dyDescent="0.25">
      <c r="J892" s="61"/>
    </row>
    <row r="893" spans="10:10" x14ac:dyDescent="0.25">
      <c r="J893" s="61"/>
    </row>
    <row r="894" spans="10:10" x14ac:dyDescent="0.25">
      <c r="J894" s="61"/>
    </row>
    <row r="895" spans="10:10" x14ac:dyDescent="0.25">
      <c r="J895" s="61"/>
    </row>
    <row r="896" spans="10:10" x14ac:dyDescent="0.25">
      <c r="J896" s="61"/>
    </row>
    <row r="897" spans="10:10" x14ac:dyDescent="0.25">
      <c r="J897" s="61"/>
    </row>
    <row r="898" spans="10:10" x14ac:dyDescent="0.25">
      <c r="J898" s="61"/>
    </row>
    <row r="899" spans="10:10" x14ac:dyDescent="0.25">
      <c r="J899" s="61"/>
    </row>
    <row r="900" spans="10:10" x14ac:dyDescent="0.25">
      <c r="J900" s="61"/>
    </row>
    <row r="901" spans="10:10" x14ac:dyDescent="0.25">
      <c r="J901" s="61"/>
    </row>
    <row r="902" spans="10:10" x14ac:dyDescent="0.25">
      <c r="J902" s="61"/>
    </row>
    <row r="903" spans="10:10" x14ac:dyDescent="0.25">
      <c r="J903" s="61"/>
    </row>
    <row r="904" spans="10:10" x14ac:dyDescent="0.25">
      <c r="J904" s="61"/>
    </row>
    <row r="905" spans="10:10" x14ac:dyDescent="0.25">
      <c r="J905" s="61"/>
    </row>
    <row r="906" spans="10:10" x14ac:dyDescent="0.25">
      <c r="J906" s="61"/>
    </row>
    <row r="907" spans="10:10" x14ac:dyDescent="0.25">
      <c r="J907" s="61"/>
    </row>
    <row r="908" spans="10:10" x14ac:dyDescent="0.25">
      <c r="J908" s="61"/>
    </row>
    <row r="909" spans="10:10" x14ac:dyDescent="0.25">
      <c r="J909" s="61"/>
    </row>
    <row r="910" spans="10:10" x14ac:dyDescent="0.25">
      <c r="J910" s="61"/>
    </row>
    <row r="911" spans="10:10" x14ac:dyDescent="0.25">
      <c r="J911" s="61"/>
    </row>
    <row r="912" spans="10:10" x14ac:dyDescent="0.25">
      <c r="J912" s="61"/>
    </row>
    <row r="913" spans="10:10" x14ac:dyDescent="0.25">
      <c r="J913" s="61"/>
    </row>
    <row r="914" spans="10:10" x14ac:dyDescent="0.25">
      <c r="J914" s="61"/>
    </row>
    <row r="915" spans="10:10" x14ac:dyDescent="0.25">
      <c r="J915" s="61"/>
    </row>
    <row r="916" spans="10:10" x14ac:dyDescent="0.25">
      <c r="J916" s="61"/>
    </row>
    <row r="917" spans="10:10" x14ac:dyDescent="0.25">
      <c r="J917" s="61"/>
    </row>
    <row r="918" spans="10:10" x14ac:dyDescent="0.25">
      <c r="J918" s="61"/>
    </row>
    <row r="919" spans="10:10" x14ac:dyDescent="0.25">
      <c r="J919" s="61"/>
    </row>
    <row r="920" spans="10:10" x14ac:dyDescent="0.25">
      <c r="J920" s="61"/>
    </row>
    <row r="921" spans="10:10" x14ac:dyDescent="0.25">
      <c r="J921" s="61"/>
    </row>
    <row r="922" spans="10:10" x14ac:dyDescent="0.25">
      <c r="J922" s="61"/>
    </row>
    <row r="923" spans="10:10" x14ac:dyDescent="0.25">
      <c r="J923" s="61"/>
    </row>
    <row r="924" spans="10:10" x14ac:dyDescent="0.25">
      <c r="J924" s="61"/>
    </row>
    <row r="925" spans="10:10" x14ac:dyDescent="0.25">
      <c r="J925" s="61"/>
    </row>
    <row r="926" spans="10:10" x14ac:dyDescent="0.25">
      <c r="J926" s="61"/>
    </row>
    <row r="927" spans="10:10" x14ac:dyDescent="0.25">
      <c r="J927" s="61"/>
    </row>
    <row r="928" spans="10:10" x14ac:dyDescent="0.25">
      <c r="J928" s="61"/>
    </row>
    <row r="929" spans="10:10" x14ac:dyDescent="0.25">
      <c r="J929" s="61"/>
    </row>
    <row r="930" spans="10:10" x14ac:dyDescent="0.25">
      <c r="J930" s="61"/>
    </row>
    <row r="931" spans="10:10" x14ac:dyDescent="0.25">
      <c r="J931" s="61"/>
    </row>
    <row r="932" spans="10:10" x14ac:dyDescent="0.25">
      <c r="J932" s="61"/>
    </row>
    <row r="933" spans="10:10" x14ac:dyDescent="0.25">
      <c r="J933" s="61"/>
    </row>
    <row r="934" spans="10:10" x14ac:dyDescent="0.25">
      <c r="J934" s="61"/>
    </row>
    <row r="935" spans="10:10" x14ac:dyDescent="0.25">
      <c r="J935" s="61"/>
    </row>
    <row r="936" spans="10:10" x14ac:dyDescent="0.25">
      <c r="J936" s="61"/>
    </row>
    <row r="937" spans="10:10" x14ac:dyDescent="0.25">
      <c r="J937" s="61"/>
    </row>
    <row r="938" spans="10:10" x14ac:dyDescent="0.25">
      <c r="J938" s="61"/>
    </row>
    <row r="939" spans="10:10" x14ac:dyDescent="0.25">
      <c r="J939" s="61"/>
    </row>
    <row r="940" spans="10:10" x14ac:dyDescent="0.25">
      <c r="J940" s="61"/>
    </row>
    <row r="941" spans="10:10" x14ac:dyDescent="0.25">
      <c r="J941" s="61"/>
    </row>
    <row r="942" spans="10:10" x14ac:dyDescent="0.25">
      <c r="J942" s="61"/>
    </row>
    <row r="943" spans="10:10" x14ac:dyDescent="0.25">
      <c r="J943" s="61"/>
    </row>
    <row r="944" spans="10:10" x14ac:dyDescent="0.25">
      <c r="J944" s="61"/>
    </row>
    <row r="945" spans="10:10" x14ac:dyDescent="0.25">
      <c r="J945" s="61"/>
    </row>
    <row r="946" spans="10:10" x14ac:dyDescent="0.25">
      <c r="J946" s="61"/>
    </row>
    <row r="947" spans="10:10" x14ac:dyDescent="0.25">
      <c r="J947" s="61"/>
    </row>
    <row r="948" spans="10:10" x14ac:dyDescent="0.25">
      <c r="J948" s="61"/>
    </row>
    <row r="949" spans="10:10" x14ac:dyDescent="0.25">
      <c r="J949" s="61"/>
    </row>
    <row r="950" spans="10:10" x14ac:dyDescent="0.25">
      <c r="J950" s="61"/>
    </row>
    <row r="951" spans="10:10" x14ac:dyDescent="0.25">
      <c r="J951" s="61"/>
    </row>
    <row r="952" spans="10:10" x14ac:dyDescent="0.25">
      <c r="J952" s="61"/>
    </row>
    <row r="953" spans="10:10" x14ac:dyDescent="0.25">
      <c r="J953" s="61"/>
    </row>
    <row r="954" spans="10:10" x14ac:dyDescent="0.25">
      <c r="J954" s="61"/>
    </row>
    <row r="955" spans="10:10" x14ac:dyDescent="0.25">
      <c r="J955" s="61"/>
    </row>
    <row r="956" spans="10:10" x14ac:dyDescent="0.25">
      <c r="J956" s="61"/>
    </row>
    <row r="957" spans="10:10" x14ac:dyDescent="0.25">
      <c r="J957" s="61"/>
    </row>
    <row r="958" spans="10:10" x14ac:dyDescent="0.25">
      <c r="J958" s="61"/>
    </row>
    <row r="959" spans="10:10" x14ac:dyDescent="0.25">
      <c r="J959" s="61"/>
    </row>
    <row r="960" spans="10:10" x14ac:dyDescent="0.25">
      <c r="J960" s="61"/>
    </row>
    <row r="961" spans="10:10" x14ac:dyDescent="0.25">
      <c r="J961" s="61"/>
    </row>
    <row r="962" spans="10:10" x14ac:dyDescent="0.25">
      <c r="J962" s="61"/>
    </row>
    <row r="963" spans="10:10" x14ac:dyDescent="0.25">
      <c r="J963" s="61"/>
    </row>
    <row r="964" spans="10:10" x14ac:dyDescent="0.25">
      <c r="J964" s="61"/>
    </row>
    <row r="965" spans="10:10" x14ac:dyDescent="0.25">
      <c r="J965" s="61"/>
    </row>
    <row r="966" spans="10:10" x14ac:dyDescent="0.25">
      <c r="J966" s="61"/>
    </row>
    <row r="967" spans="10:10" x14ac:dyDescent="0.25">
      <c r="J967" s="61"/>
    </row>
    <row r="968" spans="10:10" x14ac:dyDescent="0.25">
      <c r="J968" s="61"/>
    </row>
    <row r="969" spans="10:10" x14ac:dyDescent="0.25">
      <c r="J969" s="61"/>
    </row>
    <row r="970" spans="10:10" x14ac:dyDescent="0.25">
      <c r="J970" s="61"/>
    </row>
    <row r="971" spans="10:10" x14ac:dyDescent="0.25">
      <c r="J971" s="61"/>
    </row>
    <row r="972" spans="10:10" x14ac:dyDescent="0.25">
      <c r="J972" s="61"/>
    </row>
    <row r="973" spans="10:10" x14ac:dyDescent="0.25">
      <c r="J973" s="61"/>
    </row>
    <row r="974" spans="10:10" x14ac:dyDescent="0.25">
      <c r="J974" s="61"/>
    </row>
    <row r="975" spans="10:10" x14ac:dyDescent="0.25">
      <c r="J975" s="61"/>
    </row>
    <row r="976" spans="10:10" x14ac:dyDescent="0.25">
      <c r="J976" s="61"/>
    </row>
    <row r="977" spans="10:10" x14ac:dyDescent="0.25">
      <c r="J977" s="61"/>
    </row>
    <row r="978" spans="10:10" x14ac:dyDescent="0.25">
      <c r="J978" s="61"/>
    </row>
    <row r="979" spans="10:10" x14ac:dyDescent="0.25">
      <c r="J979" s="61"/>
    </row>
    <row r="980" spans="10:10" x14ac:dyDescent="0.25">
      <c r="J980" s="61"/>
    </row>
    <row r="981" spans="10:10" x14ac:dyDescent="0.25">
      <c r="J981" s="61"/>
    </row>
    <row r="982" spans="10:10" x14ac:dyDescent="0.25">
      <c r="J982" s="61"/>
    </row>
    <row r="983" spans="10:10" x14ac:dyDescent="0.25">
      <c r="J983" s="61"/>
    </row>
    <row r="984" spans="10:10" x14ac:dyDescent="0.25">
      <c r="J984" s="61"/>
    </row>
    <row r="985" spans="10:10" x14ac:dyDescent="0.25">
      <c r="J985" s="61"/>
    </row>
    <row r="986" spans="10:10" x14ac:dyDescent="0.25">
      <c r="J986" s="61"/>
    </row>
    <row r="987" spans="10:10" x14ac:dyDescent="0.25">
      <c r="J987" s="61"/>
    </row>
    <row r="988" spans="10:10" x14ac:dyDescent="0.25">
      <c r="J988" s="61"/>
    </row>
    <row r="989" spans="10:10" x14ac:dyDescent="0.25">
      <c r="J989" s="61"/>
    </row>
    <row r="990" spans="10:10" x14ac:dyDescent="0.25">
      <c r="J990" s="61"/>
    </row>
    <row r="991" spans="10:10" x14ac:dyDescent="0.25">
      <c r="J991" s="61"/>
    </row>
    <row r="992" spans="10:10" x14ac:dyDescent="0.25">
      <c r="J992" s="61"/>
    </row>
    <row r="993" spans="10:10" x14ac:dyDescent="0.25">
      <c r="J993" s="61"/>
    </row>
    <row r="994" spans="10:10" x14ac:dyDescent="0.25">
      <c r="J994" s="61"/>
    </row>
    <row r="995" spans="10:10" x14ac:dyDescent="0.25">
      <c r="J995" s="61"/>
    </row>
    <row r="996" spans="10:10" x14ac:dyDescent="0.25">
      <c r="J996" s="61"/>
    </row>
    <row r="997" spans="10:10" x14ac:dyDescent="0.25">
      <c r="J997" s="61"/>
    </row>
    <row r="998" spans="10:10" x14ac:dyDescent="0.25">
      <c r="J998" s="61"/>
    </row>
    <row r="999" spans="10:10" x14ac:dyDescent="0.25">
      <c r="J999" s="61"/>
    </row>
    <row r="1000" spans="10:10" x14ac:dyDescent="0.25">
      <c r="J1000" s="61"/>
    </row>
    <row r="1001" spans="10:10" x14ac:dyDescent="0.25">
      <c r="J1001" s="61"/>
    </row>
    <row r="1002" spans="10:10" x14ac:dyDescent="0.25">
      <c r="J1002" s="61"/>
    </row>
    <row r="1003" spans="10:10" x14ac:dyDescent="0.25">
      <c r="J1003" s="61"/>
    </row>
    <row r="1004" spans="10:10" x14ac:dyDescent="0.25">
      <c r="J1004" s="61"/>
    </row>
    <row r="1005" spans="10:10" x14ac:dyDescent="0.25">
      <c r="J1005" s="61"/>
    </row>
    <row r="1006" spans="10:10" x14ac:dyDescent="0.25">
      <c r="J1006" s="61"/>
    </row>
    <row r="1007" spans="10:10" x14ac:dyDescent="0.25">
      <c r="J1007" s="61"/>
    </row>
  </sheetData>
  <autoFilter ref="A8:L449" xr:uid="{889BDABA-B43E-4706-8603-F0AD0E4EE1DA}"/>
  <mergeCells count="1">
    <mergeCell ref="I283:L28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4E90-9BD9-4C55-91B8-C3E32E7C41DD}">
  <sheetPr filterMode="1"/>
  <dimension ref="B1:O28"/>
  <sheetViews>
    <sheetView showGridLines="0" topLeftCell="E1" zoomScale="130" zoomScaleNormal="130" workbookViewId="0">
      <selection activeCell="N25" sqref="N25:O26"/>
    </sheetView>
  </sheetViews>
  <sheetFormatPr baseColWidth="10" defaultRowHeight="15" x14ac:dyDescent="0.25"/>
  <cols>
    <col min="1" max="1" width="0.28515625" style="366" customWidth="1"/>
    <col min="2" max="2" width="13.42578125" style="366" customWidth="1"/>
    <col min="3" max="3" width="13.5703125" style="366" customWidth="1"/>
    <col min="4" max="5" width="13.42578125" style="366" customWidth="1"/>
    <col min="6" max="6" width="13.5703125" style="366" customWidth="1"/>
    <col min="7" max="7" width="18.5703125" style="366" customWidth="1"/>
    <col min="8" max="8" width="16.140625" style="366" customWidth="1"/>
    <col min="9" max="9" width="21.5703125" style="366" customWidth="1"/>
    <col min="10" max="10" width="42" style="366" customWidth="1"/>
    <col min="11" max="12" width="13.42578125" style="366" customWidth="1"/>
    <col min="13" max="13" width="0" style="366" hidden="1" customWidth="1"/>
    <col min="14" max="14" width="11.42578125" style="366"/>
    <col min="15" max="15" width="14.7109375" style="366" bestFit="1" customWidth="1"/>
    <col min="16" max="16384" width="11.42578125" style="366"/>
  </cols>
  <sheetData>
    <row r="1" spans="2:15" ht="3.75" customHeight="1" x14ac:dyDescent="0.25"/>
    <row r="2" spans="2:15" ht="16.5" x14ac:dyDescent="0.25">
      <c r="B2" s="367" t="s">
        <v>525</v>
      </c>
      <c r="C2" s="367" t="s">
        <v>526</v>
      </c>
      <c r="D2" s="367" t="s">
        <v>527</v>
      </c>
      <c r="E2" s="367" t="s">
        <v>528</v>
      </c>
      <c r="F2" s="367" t="s">
        <v>529</v>
      </c>
      <c r="G2" s="367" t="s">
        <v>530</v>
      </c>
      <c r="H2" s="367" t="s">
        <v>531</v>
      </c>
      <c r="I2" s="367" t="s">
        <v>532</v>
      </c>
      <c r="J2" s="367" t="s">
        <v>533</v>
      </c>
      <c r="K2" s="367" t="s">
        <v>534</v>
      </c>
      <c r="L2" s="367" t="s">
        <v>535</v>
      </c>
    </row>
    <row r="3" spans="2:15" ht="24.75" hidden="1" x14ac:dyDescent="0.25">
      <c r="B3" s="368" t="s">
        <v>536</v>
      </c>
      <c r="C3" s="369">
        <v>46234</v>
      </c>
      <c r="D3" s="369">
        <v>46260.784647337998</v>
      </c>
      <c r="E3" s="368" t="s">
        <v>389</v>
      </c>
      <c r="F3" s="368" t="s">
        <v>542</v>
      </c>
      <c r="G3" s="368" t="s">
        <v>543</v>
      </c>
      <c r="H3" s="368" t="s">
        <v>538</v>
      </c>
      <c r="I3" s="370" t="s">
        <v>538</v>
      </c>
      <c r="J3" s="371" t="s">
        <v>538</v>
      </c>
      <c r="K3" s="372">
        <v>0</v>
      </c>
      <c r="L3" s="372">
        <v>1000</v>
      </c>
    </row>
    <row r="4" spans="2:15" ht="24.75" hidden="1" x14ac:dyDescent="0.25">
      <c r="B4" s="368" t="s">
        <v>536</v>
      </c>
      <c r="C4" s="369">
        <v>46234</v>
      </c>
      <c r="D4" s="369">
        <v>46260.784647337998</v>
      </c>
      <c r="E4" s="368" t="s">
        <v>389</v>
      </c>
      <c r="F4" s="368" t="s">
        <v>542</v>
      </c>
      <c r="G4" s="368" t="s">
        <v>543</v>
      </c>
      <c r="H4" s="368" t="s">
        <v>544</v>
      </c>
      <c r="I4" s="370" t="s">
        <v>545</v>
      </c>
      <c r="J4" s="371" t="s">
        <v>546</v>
      </c>
      <c r="K4" s="372">
        <v>1000</v>
      </c>
      <c r="L4" s="372">
        <v>0</v>
      </c>
    </row>
    <row r="5" spans="2:15" ht="24.75" hidden="1" x14ac:dyDescent="0.25">
      <c r="B5" s="368" t="s">
        <v>536</v>
      </c>
      <c r="C5" s="369">
        <v>46234</v>
      </c>
      <c r="D5" s="369">
        <v>46260.784647337998</v>
      </c>
      <c r="E5" s="368" t="s">
        <v>389</v>
      </c>
      <c r="F5" s="368" t="s">
        <v>513</v>
      </c>
      <c r="G5" s="368" t="s">
        <v>547</v>
      </c>
      <c r="H5" s="368" t="s">
        <v>538</v>
      </c>
      <c r="I5" s="370" t="s">
        <v>538</v>
      </c>
      <c r="J5" s="371" t="s">
        <v>538</v>
      </c>
      <c r="K5" s="372">
        <v>0</v>
      </c>
      <c r="L5" s="372">
        <v>3399838689.8499999</v>
      </c>
    </row>
    <row r="6" spans="2:15" ht="24.75" hidden="1" x14ac:dyDescent="0.25">
      <c r="B6" s="368" t="s">
        <v>536</v>
      </c>
      <c r="C6" s="369">
        <v>46234</v>
      </c>
      <c r="D6" s="369">
        <v>46260.784647337998</v>
      </c>
      <c r="E6" s="368" t="s">
        <v>389</v>
      </c>
      <c r="F6" s="368" t="s">
        <v>513</v>
      </c>
      <c r="G6" s="368" t="s">
        <v>547</v>
      </c>
      <c r="H6" s="368" t="s">
        <v>544</v>
      </c>
      <c r="I6" s="370" t="s">
        <v>548</v>
      </c>
      <c r="J6" s="371" t="s">
        <v>204</v>
      </c>
      <c r="K6" s="372">
        <v>254309.41</v>
      </c>
      <c r="L6" s="372">
        <v>0</v>
      </c>
      <c r="N6" s="366" t="str">
        <f>+J6</f>
        <v>VANTI S.A ESP</v>
      </c>
      <c r="O6" s="425">
        <f>+K6</f>
        <v>254309.41</v>
      </c>
    </row>
    <row r="7" spans="2:15" ht="24.75" hidden="1" x14ac:dyDescent="0.25">
      <c r="B7" s="368" t="s">
        <v>536</v>
      </c>
      <c r="C7" s="369">
        <v>46234</v>
      </c>
      <c r="D7" s="369">
        <v>46260.784647337998</v>
      </c>
      <c r="E7" s="368" t="s">
        <v>389</v>
      </c>
      <c r="F7" s="368" t="s">
        <v>513</v>
      </c>
      <c r="G7" s="368" t="s">
        <v>547</v>
      </c>
      <c r="H7" s="368" t="s">
        <v>544</v>
      </c>
      <c r="I7" s="370" t="s">
        <v>549</v>
      </c>
      <c r="J7" s="371" t="s">
        <v>550</v>
      </c>
      <c r="K7" s="372">
        <v>3497529</v>
      </c>
      <c r="L7" s="372">
        <v>0</v>
      </c>
      <c r="N7" s="366" t="str">
        <f t="shared" ref="N7:N13" si="0">+J7</f>
        <v>SUPERINTENDENCIA DE INDUSTRIA Y COMERCIO</v>
      </c>
      <c r="O7" s="425">
        <f t="shared" ref="O7:O13" si="1">+K7</f>
        <v>3497529</v>
      </c>
    </row>
    <row r="8" spans="2:15" ht="24.75" hidden="1" x14ac:dyDescent="0.25">
      <c r="B8" s="368" t="s">
        <v>536</v>
      </c>
      <c r="C8" s="369">
        <v>46234</v>
      </c>
      <c r="D8" s="369">
        <v>46260.784647337998</v>
      </c>
      <c r="E8" s="368" t="s">
        <v>389</v>
      </c>
      <c r="F8" s="368" t="s">
        <v>513</v>
      </c>
      <c r="G8" s="368" t="s">
        <v>547</v>
      </c>
      <c r="H8" s="368" t="s">
        <v>544</v>
      </c>
      <c r="I8" s="370" t="s">
        <v>551</v>
      </c>
      <c r="J8" s="371" t="s">
        <v>552</v>
      </c>
      <c r="K8" s="372">
        <v>3389865601.0599999</v>
      </c>
      <c r="L8" s="372">
        <v>0</v>
      </c>
      <c r="N8" s="366" t="str">
        <f t="shared" si="0"/>
        <v>THOMAS GREG &amp; SONS LIMITED GUERNSEY   S A</v>
      </c>
      <c r="O8" s="425">
        <f t="shared" si="1"/>
        <v>3389865601.0599999</v>
      </c>
    </row>
    <row r="9" spans="2:15" ht="24.75" hidden="1" x14ac:dyDescent="0.25">
      <c r="B9" s="368" t="s">
        <v>536</v>
      </c>
      <c r="C9" s="369">
        <v>46234</v>
      </c>
      <c r="D9" s="369">
        <v>46260.784647337998</v>
      </c>
      <c r="E9" s="368" t="s">
        <v>389</v>
      </c>
      <c r="F9" s="368" t="s">
        <v>513</v>
      </c>
      <c r="G9" s="368" t="s">
        <v>547</v>
      </c>
      <c r="H9" s="368" t="s">
        <v>544</v>
      </c>
      <c r="I9" s="370" t="s">
        <v>553</v>
      </c>
      <c r="J9" s="371" t="s">
        <v>205</v>
      </c>
      <c r="K9" s="372">
        <v>217785.60000000001</v>
      </c>
      <c r="L9" s="372">
        <v>0</v>
      </c>
      <c r="N9" s="366" t="str">
        <f t="shared" si="0"/>
        <v>PONTIFICIA UNIVERSIDAD JAVERIANA</v>
      </c>
      <c r="O9" s="425">
        <f t="shared" si="1"/>
        <v>217785.60000000001</v>
      </c>
    </row>
    <row r="10" spans="2:15" ht="24.75" hidden="1" x14ac:dyDescent="0.25">
      <c r="B10" s="368" t="s">
        <v>536</v>
      </c>
      <c r="C10" s="369">
        <v>46234</v>
      </c>
      <c r="D10" s="369">
        <v>46260.784647337998</v>
      </c>
      <c r="E10" s="368" t="s">
        <v>389</v>
      </c>
      <c r="F10" s="368" t="s">
        <v>513</v>
      </c>
      <c r="G10" s="368" t="s">
        <v>547</v>
      </c>
      <c r="H10" s="368" t="s">
        <v>544</v>
      </c>
      <c r="I10" s="370" t="s">
        <v>554</v>
      </c>
      <c r="J10" s="371" t="s">
        <v>555</v>
      </c>
      <c r="K10" s="372">
        <v>83474.990000000005</v>
      </c>
      <c r="L10" s="372">
        <v>0</v>
      </c>
      <c r="N10" s="366" t="str">
        <f t="shared" si="0"/>
        <v>COMPAÑIA DE FINANCIAMIENTO TUYA S.A</v>
      </c>
      <c r="O10" s="425">
        <f t="shared" si="1"/>
        <v>83474.990000000005</v>
      </c>
    </row>
    <row r="11" spans="2:15" ht="24.75" hidden="1" x14ac:dyDescent="0.25">
      <c r="B11" s="368" t="s">
        <v>536</v>
      </c>
      <c r="C11" s="369">
        <v>46234</v>
      </c>
      <c r="D11" s="369">
        <v>46260.784647337998</v>
      </c>
      <c r="E11" s="368" t="s">
        <v>389</v>
      </c>
      <c r="F11" s="368" t="s">
        <v>513</v>
      </c>
      <c r="G11" s="368" t="s">
        <v>547</v>
      </c>
      <c r="H11" s="368" t="s">
        <v>544</v>
      </c>
      <c r="I11" s="370" t="s">
        <v>556</v>
      </c>
      <c r="J11" s="371" t="s">
        <v>557</v>
      </c>
      <c r="K11" s="372">
        <v>825228.44</v>
      </c>
      <c r="L11" s="372">
        <v>0</v>
      </c>
      <c r="N11" s="366" t="str">
        <f t="shared" si="0"/>
        <v>ENEL COLOMBIA S.A  E.S.P</v>
      </c>
      <c r="O11" s="425">
        <f t="shared" si="1"/>
        <v>825228.44</v>
      </c>
    </row>
    <row r="12" spans="2:15" ht="24.75" hidden="1" x14ac:dyDescent="0.25">
      <c r="B12" s="368" t="s">
        <v>536</v>
      </c>
      <c r="C12" s="369">
        <v>46234</v>
      </c>
      <c r="D12" s="369">
        <v>46260.784647337998</v>
      </c>
      <c r="E12" s="368" t="s">
        <v>389</v>
      </c>
      <c r="F12" s="368" t="s">
        <v>513</v>
      </c>
      <c r="G12" s="368" t="s">
        <v>547</v>
      </c>
      <c r="H12" s="368" t="s">
        <v>544</v>
      </c>
      <c r="I12" s="370" t="s">
        <v>558</v>
      </c>
      <c r="J12" s="371" t="s">
        <v>206</v>
      </c>
      <c r="K12" s="372">
        <v>5076796.93</v>
      </c>
      <c r="L12" s="372">
        <v>0</v>
      </c>
      <c r="N12" s="366" t="str">
        <f t="shared" si="0"/>
        <v xml:space="preserve">CADENA S . A . </v>
      </c>
      <c r="O12" s="425">
        <f t="shared" si="1"/>
        <v>5076796.93</v>
      </c>
    </row>
    <row r="13" spans="2:15" ht="24.75" hidden="1" x14ac:dyDescent="0.25">
      <c r="B13" s="368" t="s">
        <v>536</v>
      </c>
      <c r="C13" s="369">
        <v>46234</v>
      </c>
      <c r="D13" s="369">
        <v>46260.784647337998</v>
      </c>
      <c r="E13" s="368" t="s">
        <v>389</v>
      </c>
      <c r="F13" s="368" t="s">
        <v>513</v>
      </c>
      <c r="G13" s="368" t="s">
        <v>547</v>
      </c>
      <c r="H13" s="368" t="s">
        <v>544</v>
      </c>
      <c r="I13" s="370" t="s">
        <v>559</v>
      </c>
      <c r="J13" s="371" t="s">
        <v>207</v>
      </c>
      <c r="K13" s="372">
        <v>17964.419999999998</v>
      </c>
      <c r="L13" s="372">
        <v>0</v>
      </c>
      <c r="N13" s="366" t="str">
        <f t="shared" si="0"/>
        <v>Tercero facturacion ventas a plazos</v>
      </c>
      <c r="O13" s="425">
        <f t="shared" si="1"/>
        <v>17964.419999999998</v>
      </c>
    </row>
    <row r="14" spans="2:15" ht="24.75" hidden="1" x14ac:dyDescent="0.25">
      <c r="B14" s="368" t="s">
        <v>536</v>
      </c>
      <c r="C14" s="369">
        <v>46234</v>
      </c>
      <c r="D14" s="369">
        <v>46260.784647337998</v>
      </c>
      <c r="E14" s="368" t="s">
        <v>389</v>
      </c>
      <c r="F14" s="368" t="s">
        <v>514</v>
      </c>
      <c r="G14" s="368" t="s">
        <v>560</v>
      </c>
      <c r="H14" s="368" t="s">
        <v>538</v>
      </c>
      <c r="I14" s="370" t="s">
        <v>538</v>
      </c>
      <c r="J14" s="371" t="s">
        <v>538</v>
      </c>
      <c r="K14" s="372">
        <v>0</v>
      </c>
      <c r="L14" s="372">
        <v>46123281.07</v>
      </c>
    </row>
    <row r="15" spans="2:15" ht="24.75" hidden="1" x14ac:dyDescent="0.25">
      <c r="B15" s="368" t="s">
        <v>536</v>
      </c>
      <c r="C15" s="369">
        <v>46234</v>
      </c>
      <c r="D15" s="369">
        <v>46260.784647337998</v>
      </c>
      <c r="E15" s="368" t="s">
        <v>389</v>
      </c>
      <c r="F15" s="368" t="s">
        <v>514</v>
      </c>
      <c r="G15" s="368" t="s">
        <v>560</v>
      </c>
      <c r="H15" s="368" t="s">
        <v>544</v>
      </c>
      <c r="I15" s="370" t="s">
        <v>561</v>
      </c>
      <c r="J15" s="371" t="s">
        <v>209</v>
      </c>
      <c r="K15" s="372">
        <v>1105297</v>
      </c>
      <c r="L15" s="372">
        <v>0</v>
      </c>
      <c r="N15" s="366" t="str">
        <f>+J15</f>
        <v>EPS SURAMERICANA  S. A</v>
      </c>
      <c r="O15" s="425">
        <f>+K15</f>
        <v>1105297</v>
      </c>
    </row>
    <row r="16" spans="2:15" ht="24.75" hidden="1" x14ac:dyDescent="0.25">
      <c r="B16" s="368" t="s">
        <v>536</v>
      </c>
      <c r="C16" s="369">
        <v>46234</v>
      </c>
      <c r="D16" s="369">
        <v>46260.784647337998</v>
      </c>
      <c r="E16" s="368" t="s">
        <v>389</v>
      </c>
      <c r="F16" s="368" t="s">
        <v>514</v>
      </c>
      <c r="G16" s="368" t="s">
        <v>560</v>
      </c>
      <c r="H16" s="368" t="s">
        <v>544</v>
      </c>
      <c r="I16" s="370" t="s">
        <v>562</v>
      </c>
      <c r="J16" s="371" t="s">
        <v>563</v>
      </c>
      <c r="K16" s="372">
        <v>24014484</v>
      </c>
      <c r="L16" s="372">
        <v>0</v>
      </c>
      <c r="N16" s="366" t="str">
        <f t="shared" ref="N16:N20" si="2">+J16</f>
        <v>ENTIDAD PROMOTORA DE SALUD SANITAS S A S</v>
      </c>
      <c r="O16" s="425">
        <f t="shared" ref="O16:O20" si="3">+K16</f>
        <v>24014484</v>
      </c>
    </row>
    <row r="17" spans="2:15" ht="24.75" hidden="1" x14ac:dyDescent="0.25">
      <c r="B17" s="368" t="s">
        <v>536</v>
      </c>
      <c r="C17" s="369">
        <v>46234</v>
      </c>
      <c r="D17" s="369">
        <v>46260.784647337998</v>
      </c>
      <c r="E17" s="368" t="s">
        <v>389</v>
      </c>
      <c r="F17" s="368" t="s">
        <v>514</v>
      </c>
      <c r="G17" s="368" t="s">
        <v>560</v>
      </c>
      <c r="H17" s="368" t="s">
        <v>544</v>
      </c>
      <c r="I17" s="370" t="s">
        <v>564</v>
      </c>
      <c r="J17" s="371" t="s">
        <v>213</v>
      </c>
      <c r="K17" s="372">
        <v>4007927</v>
      </c>
      <c r="L17" s="372">
        <v>0</v>
      </c>
      <c r="N17" s="366" t="str">
        <f t="shared" si="2"/>
        <v xml:space="preserve">ENTIDAD PROMOTORA DE SALUD FAMISANAR S A S </v>
      </c>
      <c r="O17" s="425">
        <f t="shared" si="3"/>
        <v>4007927</v>
      </c>
    </row>
    <row r="18" spans="2:15" ht="24.75" hidden="1" x14ac:dyDescent="0.25">
      <c r="B18" s="368" t="s">
        <v>536</v>
      </c>
      <c r="C18" s="369">
        <v>46234</v>
      </c>
      <c r="D18" s="369">
        <v>46260.784647337998</v>
      </c>
      <c r="E18" s="368" t="s">
        <v>389</v>
      </c>
      <c r="F18" s="368" t="s">
        <v>514</v>
      </c>
      <c r="G18" s="368" t="s">
        <v>560</v>
      </c>
      <c r="H18" s="368" t="s">
        <v>544</v>
      </c>
      <c r="I18" s="370" t="s">
        <v>565</v>
      </c>
      <c r="J18" s="371" t="s">
        <v>214</v>
      </c>
      <c r="K18" s="372">
        <v>1965406</v>
      </c>
      <c r="L18" s="372">
        <v>0</v>
      </c>
      <c r="N18" s="366" t="str">
        <f t="shared" si="2"/>
        <v>POSITIVA COMPAÑIA DE SEGUROS S. A.</v>
      </c>
      <c r="O18" s="425">
        <f t="shared" si="3"/>
        <v>1965406</v>
      </c>
    </row>
    <row r="19" spans="2:15" ht="24.75" hidden="1" x14ac:dyDescent="0.25">
      <c r="B19" s="368" t="s">
        <v>536</v>
      </c>
      <c r="C19" s="369">
        <v>46234</v>
      </c>
      <c r="D19" s="369">
        <v>46260.784647337998</v>
      </c>
      <c r="E19" s="368" t="s">
        <v>389</v>
      </c>
      <c r="F19" s="368" t="s">
        <v>514</v>
      </c>
      <c r="G19" s="368" t="s">
        <v>560</v>
      </c>
      <c r="H19" s="368" t="s">
        <v>544</v>
      </c>
      <c r="I19" s="370" t="s">
        <v>584</v>
      </c>
      <c r="J19" s="371" t="s">
        <v>215</v>
      </c>
      <c r="K19" s="372">
        <v>5685055.0700000003</v>
      </c>
      <c r="L19" s="372">
        <v>0</v>
      </c>
      <c r="N19" s="366" t="str">
        <f t="shared" si="2"/>
        <v>INSTITUTO NACIONAL PARA CIEGOS</v>
      </c>
      <c r="O19" s="425">
        <f t="shared" si="3"/>
        <v>5685055.0700000003</v>
      </c>
    </row>
    <row r="20" spans="2:15" ht="24.75" hidden="1" x14ac:dyDescent="0.25">
      <c r="B20" s="368" t="s">
        <v>536</v>
      </c>
      <c r="C20" s="369">
        <v>46234</v>
      </c>
      <c r="D20" s="369">
        <v>46260.784647337998</v>
      </c>
      <c r="E20" s="368" t="s">
        <v>389</v>
      </c>
      <c r="F20" s="368" t="s">
        <v>514</v>
      </c>
      <c r="G20" s="368" t="s">
        <v>560</v>
      </c>
      <c r="H20" s="368" t="s">
        <v>544</v>
      </c>
      <c r="I20" s="370" t="s">
        <v>566</v>
      </c>
      <c r="J20" s="371" t="s">
        <v>216</v>
      </c>
      <c r="K20" s="372">
        <v>9345112</v>
      </c>
      <c r="L20" s="372">
        <v>0</v>
      </c>
      <c r="N20" s="366" t="str">
        <f t="shared" si="2"/>
        <v>CAJA DE COMPENSACION FAMILIAR COMPENSAR</v>
      </c>
      <c r="O20" s="425">
        <f t="shared" si="3"/>
        <v>9345112</v>
      </c>
    </row>
    <row r="21" spans="2:15" ht="24.75" hidden="1" x14ac:dyDescent="0.25">
      <c r="B21" s="368" t="s">
        <v>536</v>
      </c>
      <c r="C21" s="369">
        <v>46234</v>
      </c>
      <c r="D21" s="369">
        <v>46260.784647337998</v>
      </c>
      <c r="E21" s="368" t="s">
        <v>389</v>
      </c>
      <c r="F21" s="368" t="s">
        <v>1183</v>
      </c>
      <c r="G21" s="368" t="s">
        <v>1184</v>
      </c>
      <c r="H21" s="368" t="s">
        <v>538</v>
      </c>
      <c r="I21" s="370" t="s">
        <v>538</v>
      </c>
      <c r="J21" s="371" t="s">
        <v>538</v>
      </c>
      <c r="K21" s="372">
        <v>0</v>
      </c>
      <c r="L21" s="372">
        <v>38288716.32</v>
      </c>
    </row>
    <row r="22" spans="2:15" ht="24.75" hidden="1" x14ac:dyDescent="0.25">
      <c r="B22" s="368" t="s">
        <v>536</v>
      </c>
      <c r="C22" s="369">
        <v>46234</v>
      </c>
      <c r="D22" s="369">
        <v>46260.784647337998</v>
      </c>
      <c r="E22" s="368" t="s">
        <v>389</v>
      </c>
      <c r="F22" s="368" t="s">
        <v>1183</v>
      </c>
      <c r="G22" s="368" t="s">
        <v>1184</v>
      </c>
      <c r="H22" s="368" t="s">
        <v>544</v>
      </c>
      <c r="I22" s="370" t="s">
        <v>579</v>
      </c>
      <c r="J22" s="371" t="s">
        <v>211</v>
      </c>
      <c r="K22" s="372">
        <v>38288716.32</v>
      </c>
      <c r="L22" s="372">
        <v>0</v>
      </c>
    </row>
    <row r="23" spans="2:15" ht="24.75" x14ac:dyDescent="0.25">
      <c r="B23" s="368" t="s">
        <v>536</v>
      </c>
      <c r="C23" s="369">
        <v>46234</v>
      </c>
      <c r="D23" s="369">
        <v>46260.784647337998</v>
      </c>
      <c r="E23" s="368" t="s">
        <v>389</v>
      </c>
      <c r="F23" s="368" t="s">
        <v>567</v>
      </c>
      <c r="G23" s="368" t="s">
        <v>568</v>
      </c>
      <c r="H23" s="368" t="s">
        <v>538</v>
      </c>
      <c r="I23" s="370" t="s">
        <v>538</v>
      </c>
      <c r="J23" s="371" t="s">
        <v>538</v>
      </c>
      <c r="K23" s="372">
        <v>0</v>
      </c>
      <c r="L23" s="372">
        <v>9797069.6400000006</v>
      </c>
    </row>
    <row r="24" spans="2:15" ht="24.75" x14ac:dyDescent="0.25">
      <c r="B24" s="368" t="s">
        <v>536</v>
      </c>
      <c r="C24" s="369">
        <v>46234</v>
      </c>
      <c r="D24" s="369">
        <v>46260.784647337998</v>
      </c>
      <c r="E24" s="368" t="s">
        <v>389</v>
      </c>
      <c r="F24" s="368" t="s">
        <v>567</v>
      </c>
      <c r="G24" s="368" t="s">
        <v>568</v>
      </c>
      <c r="H24" s="368" t="s">
        <v>544</v>
      </c>
      <c r="I24" s="370" t="s">
        <v>569</v>
      </c>
      <c r="J24" s="371" t="s">
        <v>259</v>
      </c>
      <c r="K24" s="372">
        <v>9797069.6400000006</v>
      </c>
      <c r="L24" s="372">
        <v>0</v>
      </c>
    </row>
    <row r="25" spans="2:15" ht="24.75" x14ac:dyDescent="0.25">
      <c r="B25" s="368" t="s">
        <v>536</v>
      </c>
      <c r="C25" s="369">
        <v>46234</v>
      </c>
      <c r="D25" s="369">
        <v>46260.784647337998</v>
      </c>
      <c r="E25" s="368" t="s">
        <v>389</v>
      </c>
      <c r="F25" s="368" t="s">
        <v>570</v>
      </c>
      <c r="G25" s="368" t="s">
        <v>442</v>
      </c>
      <c r="H25" s="368" t="s">
        <v>538</v>
      </c>
      <c r="I25" s="370" t="s">
        <v>538</v>
      </c>
      <c r="J25" s="371" t="s">
        <v>538</v>
      </c>
      <c r="K25" s="372">
        <v>0</v>
      </c>
      <c r="L25" s="372">
        <v>151550888.59</v>
      </c>
      <c r="N25" s="366" t="str">
        <f>+J24</f>
        <v xml:space="preserve">FIDUCIARIA LA PREVISORA S.A. </v>
      </c>
      <c r="O25" s="425">
        <f>+K24</f>
        <v>9797069.6400000006</v>
      </c>
    </row>
    <row r="26" spans="2:15" ht="24.75" x14ac:dyDescent="0.25">
      <c r="B26" s="368" t="s">
        <v>536</v>
      </c>
      <c r="C26" s="369">
        <v>46234</v>
      </c>
      <c r="D26" s="369">
        <v>46260.784647337998</v>
      </c>
      <c r="E26" s="368" t="s">
        <v>389</v>
      </c>
      <c r="F26" s="368" t="s">
        <v>570</v>
      </c>
      <c r="G26" s="368" t="s">
        <v>442</v>
      </c>
      <c r="H26" s="368" t="s">
        <v>544</v>
      </c>
      <c r="I26" s="370" t="s">
        <v>571</v>
      </c>
      <c r="J26" s="371" t="s">
        <v>260</v>
      </c>
      <c r="K26" s="372">
        <v>151550888.59</v>
      </c>
      <c r="L26" s="372">
        <v>0</v>
      </c>
      <c r="N26" s="366" t="str">
        <f>+J26</f>
        <v>MINISTERIO DE HACIENDA Y CREDITO PUBLICO</v>
      </c>
      <c r="O26" s="425">
        <f>+K26</f>
        <v>151550888.59</v>
      </c>
    </row>
    <row r="27" spans="2:15" hidden="1" x14ac:dyDescent="0.25">
      <c r="B27" s="373" t="s">
        <v>538</v>
      </c>
      <c r="C27" s="373" t="s">
        <v>538</v>
      </c>
      <c r="D27" s="373" t="s">
        <v>538</v>
      </c>
      <c r="E27" s="373" t="s">
        <v>538</v>
      </c>
      <c r="F27" s="373" t="s">
        <v>538</v>
      </c>
      <c r="G27" s="373" t="s">
        <v>538</v>
      </c>
      <c r="H27" s="373" t="s">
        <v>538</v>
      </c>
      <c r="I27" s="374" t="s">
        <v>538</v>
      </c>
      <c r="J27" s="374" t="s">
        <v>538</v>
      </c>
      <c r="K27" s="374" t="s">
        <v>538</v>
      </c>
      <c r="L27" s="374" t="s">
        <v>538</v>
      </c>
    </row>
    <row r="28" spans="2:15" ht="0" hidden="1" customHeight="1" x14ac:dyDescent="0.25"/>
  </sheetData>
  <autoFilter ref="B2:L27" xr:uid="{00000000-0009-0000-0000-000001000000}">
    <filterColumn colId="4">
      <filters>
        <filter val="190801001"/>
        <filter val="190801002"/>
      </filters>
    </filterColumn>
  </autoFilter>
  <pageMargins left="0.39370078740157499" right="0.39370078740157499" top="0.39370078740157499" bottom="0.68897637795275601" header="0.39370078740157499" footer="0.39370078740157499"/>
  <pageSetup orientation="landscape" horizontalDpi="300" verticalDpi="300"/>
  <headerFooter alignWithMargins="0">
    <oddFooter>&amp;C&amp;"Arial,Regular"&amp;8 Página &amp;R&amp;"Arial,Regular"&amp;8&amp;P 
&amp;"-,Regular"de 
&amp;"-,Regular"&amp;N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EA29-C33D-4F97-9A42-2E760D17C2BC}">
  <dimension ref="B1:M16"/>
  <sheetViews>
    <sheetView showGridLines="0" zoomScale="145" zoomScaleNormal="145" workbookViewId="0">
      <selection activeCell="F14" sqref="F14"/>
    </sheetView>
  </sheetViews>
  <sheetFormatPr baseColWidth="10" defaultRowHeight="15" x14ac:dyDescent="0.25"/>
  <cols>
    <col min="1" max="1" width="0.28515625" style="366" customWidth="1"/>
    <col min="2" max="2" width="13.42578125" style="366" customWidth="1"/>
    <col min="3" max="3" width="13.5703125" style="366" customWidth="1"/>
    <col min="4" max="4" width="13.42578125" style="366" customWidth="1"/>
    <col min="5" max="5" width="8.85546875" style="366" customWidth="1"/>
    <col min="6" max="6" width="7" style="366" bestFit="1" customWidth="1"/>
    <col min="7" max="7" width="10.5703125" style="366" bestFit="1" customWidth="1"/>
    <col min="8" max="8" width="10" style="366" customWidth="1"/>
    <col min="9" max="9" width="8" style="366" customWidth="1"/>
    <col min="10" max="10" width="22.85546875" style="366" customWidth="1"/>
    <col min="11" max="13" width="13.42578125" style="366" customWidth="1"/>
    <col min="14" max="16384" width="11.42578125" style="366"/>
  </cols>
  <sheetData>
    <row r="1" spans="2:13" ht="3.75" customHeight="1" x14ac:dyDescent="0.25"/>
    <row r="2" spans="2:13" ht="24.75" x14ac:dyDescent="0.25">
      <c r="B2" s="367" t="s">
        <v>525</v>
      </c>
      <c r="C2" s="367" t="s">
        <v>526</v>
      </c>
      <c r="D2" s="367" t="s">
        <v>527</v>
      </c>
      <c r="E2" s="367" t="s">
        <v>528</v>
      </c>
      <c r="F2" s="367" t="s">
        <v>529</v>
      </c>
      <c r="G2" s="367" t="s">
        <v>530</v>
      </c>
      <c r="H2" s="367" t="s">
        <v>531</v>
      </c>
      <c r="I2" s="367" t="s">
        <v>532</v>
      </c>
      <c r="J2" s="367" t="s">
        <v>533</v>
      </c>
      <c r="K2" s="367" t="s">
        <v>534</v>
      </c>
      <c r="L2" s="367" t="s">
        <v>1254</v>
      </c>
      <c r="M2" s="367" t="s">
        <v>1253</v>
      </c>
    </row>
    <row r="3" spans="2:13" ht="24.75" x14ac:dyDescent="0.25">
      <c r="B3" s="368" t="s">
        <v>536</v>
      </c>
      <c r="C3" s="369">
        <v>46234</v>
      </c>
      <c r="D3" s="369">
        <v>46260.786093865703</v>
      </c>
      <c r="E3" s="368" t="s">
        <v>389</v>
      </c>
      <c r="F3" s="368" t="s">
        <v>1080</v>
      </c>
      <c r="G3" s="368" t="s">
        <v>405</v>
      </c>
      <c r="H3" s="368" t="s">
        <v>539</v>
      </c>
      <c r="I3" s="370" t="s">
        <v>1081</v>
      </c>
      <c r="J3" s="371" t="s">
        <v>1082</v>
      </c>
      <c r="K3" s="372">
        <v>1346000</v>
      </c>
      <c r="L3" s="372">
        <v>0</v>
      </c>
      <c r="M3" s="372">
        <f t="shared" ref="M3:M6" si="0">+K3-L3</f>
        <v>1346000</v>
      </c>
    </row>
    <row r="4" spans="2:13" ht="24.75" x14ac:dyDescent="0.25">
      <c r="B4" s="368" t="s">
        <v>536</v>
      </c>
      <c r="C4" s="369">
        <v>46234</v>
      </c>
      <c r="D4" s="369">
        <v>46260.786093865703</v>
      </c>
      <c r="E4" s="368" t="s">
        <v>389</v>
      </c>
      <c r="F4" s="368" t="s">
        <v>537</v>
      </c>
      <c r="G4" s="368" t="s">
        <v>405</v>
      </c>
      <c r="H4" s="368" t="s">
        <v>539</v>
      </c>
      <c r="I4" s="370" t="s">
        <v>1255</v>
      </c>
      <c r="J4" s="371" t="s">
        <v>1256</v>
      </c>
      <c r="K4" s="372">
        <v>-372304.5</v>
      </c>
      <c r="L4" s="415">
        <f>+'[4]CTAS BRIAS'!$L$6</f>
        <v>0</v>
      </c>
      <c r="M4" s="372">
        <f>+L4-K4</f>
        <v>372304.5</v>
      </c>
    </row>
    <row r="5" spans="2:13" ht="24.75" x14ac:dyDescent="0.25">
      <c r="B5" s="368" t="s">
        <v>536</v>
      </c>
      <c r="C5" s="369">
        <v>46234</v>
      </c>
      <c r="D5" s="369">
        <v>46260.786093865703</v>
      </c>
      <c r="E5" s="368" t="s">
        <v>389</v>
      </c>
      <c r="F5" s="368" t="s">
        <v>537</v>
      </c>
      <c r="G5" s="368" t="s">
        <v>405</v>
      </c>
      <c r="H5" s="368" t="s">
        <v>539</v>
      </c>
      <c r="I5" s="370" t="s">
        <v>540</v>
      </c>
      <c r="J5" s="371" t="s">
        <v>198</v>
      </c>
      <c r="K5" s="372">
        <v>5577026.8600000003</v>
      </c>
      <c r="L5" s="415">
        <f>+'[4]CTAS BRIAS'!$L$4</f>
        <v>10853744.35</v>
      </c>
      <c r="M5" s="372">
        <f t="shared" si="0"/>
        <v>-5276717.4899999993</v>
      </c>
    </row>
    <row r="6" spans="2:13" ht="24.75" x14ac:dyDescent="0.25">
      <c r="B6" s="368" t="s">
        <v>536</v>
      </c>
      <c r="C6" s="369">
        <v>46234</v>
      </c>
      <c r="D6" s="369">
        <v>46260.786093865703</v>
      </c>
      <c r="E6" s="368" t="s">
        <v>389</v>
      </c>
      <c r="F6" s="368" t="s">
        <v>537</v>
      </c>
      <c r="G6" s="368" t="s">
        <v>405</v>
      </c>
      <c r="H6" s="368" t="s">
        <v>539</v>
      </c>
      <c r="I6" s="370" t="s">
        <v>541</v>
      </c>
      <c r="J6" s="371" t="s">
        <v>200</v>
      </c>
      <c r="K6" s="372">
        <v>8337957</v>
      </c>
      <c r="L6" s="415">
        <v>1100258</v>
      </c>
      <c r="M6" s="372">
        <f t="shared" si="0"/>
        <v>7237699</v>
      </c>
    </row>
    <row r="7" spans="2:13" x14ac:dyDescent="0.25">
      <c r="B7" s="373" t="s">
        <v>538</v>
      </c>
      <c r="C7" s="373" t="s">
        <v>538</v>
      </c>
      <c r="D7" s="373" t="s">
        <v>538</v>
      </c>
      <c r="E7" s="373" t="s">
        <v>538</v>
      </c>
      <c r="F7" s="373" t="s">
        <v>538</v>
      </c>
      <c r="G7" s="373" t="s">
        <v>538</v>
      </c>
      <c r="H7" s="373" t="s">
        <v>538</v>
      </c>
      <c r="I7" s="374" t="s">
        <v>538</v>
      </c>
      <c r="J7" s="374" t="s">
        <v>538</v>
      </c>
      <c r="K7" s="374" t="s">
        <v>538</v>
      </c>
    </row>
    <row r="8" spans="2:13" ht="0" hidden="1" customHeight="1" x14ac:dyDescent="0.25"/>
    <row r="11" spans="2:13" s="417" customFormat="1" ht="24.75" x14ac:dyDescent="0.25">
      <c r="B11" s="416" t="s">
        <v>525</v>
      </c>
      <c r="C11" s="416" t="s">
        <v>526</v>
      </c>
      <c r="D11" s="416" t="s">
        <v>527</v>
      </c>
      <c r="E11" s="416" t="s">
        <v>528</v>
      </c>
      <c r="F11" s="416" t="s">
        <v>529</v>
      </c>
      <c r="G11" s="416" t="s">
        <v>530</v>
      </c>
      <c r="H11" s="416" t="s">
        <v>531</v>
      </c>
      <c r="I11" s="416" t="s">
        <v>532</v>
      </c>
      <c r="J11" s="416" t="s">
        <v>533</v>
      </c>
      <c r="K11" s="416" t="s">
        <v>534</v>
      </c>
      <c r="L11" s="416" t="s">
        <v>1257</v>
      </c>
      <c r="M11" s="367" t="s">
        <v>1253</v>
      </c>
    </row>
    <row r="12" spans="2:13" s="417" customFormat="1" ht="24.75" x14ac:dyDescent="0.25">
      <c r="B12" s="418" t="s">
        <v>536</v>
      </c>
      <c r="C12" s="419">
        <v>46234</v>
      </c>
      <c r="D12" s="419">
        <v>46260.8214900116</v>
      </c>
      <c r="E12" s="418" t="s">
        <v>389</v>
      </c>
      <c r="F12" s="418" t="s">
        <v>1080</v>
      </c>
      <c r="G12" s="418" t="s">
        <v>405</v>
      </c>
      <c r="H12" s="418" t="s">
        <v>538</v>
      </c>
      <c r="I12" s="420" t="s">
        <v>538</v>
      </c>
      <c r="J12" s="421" t="s">
        <v>538</v>
      </c>
      <c r="K12" s="422">
        <v>0</v>
      </c>
      <c r="L12" s="422">
        <v>1346000</v>
      </c>
      <c r="M12" s="372">
        <f>+K12-L12</f>
        <v>-1346000</v>
      </c>
    </row>
    <row r="13" spans="2:13" s="417" customFormat="1" ht="24.75" x14ac:dyDescent="0.25">
      <c r="B13" s="418" t="s">
        <v>536</v>
      </c>
      <c r="C13" s="419">
        <v>46234</v>
      </c>
      <c r="D13" s="419">
        <v>46260.8214900116</v>
      </c>
      <c r="E13" s="418" t="s">
        <v>389</v>
      </c>
      <c r="F13" s="418" t="s">
        <v>1080</v>
      </c>
      <c r="G13" s="418" t="s">
        <v>405</v>
      </c>
      <c r="H13" s="418" t="s">
        <v>539</v>
      </c>
      <c r="I13" s="420" t="s">
        <v>1081</v>
      </c>
      <c r="J13" s="421" t="s">
        <v>1082</v>
      </c>
      <c r="K13" s="422">
        <v>1346000</v>
      </c>
      <c r="L13" s="422">
        <v>0</v>
      </c>
      <c r="M13" s="372">
        <f>+K13-L13</f>
        <v>1346000</v>
      </c>
    </row>
    <row r="14" spans="2:13" s="417" customFormat="1" ht="24.75" x14ac:dyDescent="0.25">
      <c r="B14" s="418" t="s">
        <v>536</v>
      </c>
      <c r="C14" s="419">
        <v>46234</v>
      </c>
      <c r="D14" s="419">
        <v>46260.8214900116</v>
      </c>
      <c r="E14" s="418" t="s">
        <v>389</v>
      </c>
      <c r="F14" s="418" t="s">
        <v>537</v>
      </c>
      <c r="G14" s="418" t="s">
        <v>405</v>
      </c>
      <c r="H14" s="418" t="s">
        <v>539</v>
      </c>
      <c r="I14" s="420" t="s">
        <v>540</v>
      </c>
      <c r="J14" s="421" t="s">
        <v>198</v>
      </c>
      <c r="K14" s="422">
        <v>5204722.3600000003</v>
      </c>
      <c r="L14" s="422">
        <f>+'[4]CTAS BRIAS'!L4</f>
        <v>10853744.35</v>
      </c>
      <c r="M14" s="372">
        <f>+K14-L14</f>
        <v>-5649021.9899999993</v>
      </c>
    </row>
    <row r="15" spans="2:13" s="417" customFormat="1" ht="24.75" x14ac:dyDescent="0.25">
      <c r="B15" s="418" t="s">
        <v>536</v>
      </c>
      <c r="C15" s="419">
        <v>46234</v>
      </c>
      <c r="D15" s="419">
        <v>46260.8214900116</v>
      </c>
      <c r="E15" s="418" t="s">
        <v>389</v>
      </c>
      <c r="F15" s="418" t="s">
        <v>537</v>
      </c>
      <c r="G15" s="418" t="s">
        <v>405</v>
      </c>
      <c r="H15" s="418" t="s">
        <v>539</v>
      </c>
      <c r="I15" s="420" t="s">
        <v>541</v>
      </c>
      <c r="J15" s="421" t="s">
        <v>200</v>
      </c>
      <c r="K15" s="422">
        <v>8337957</v>
      </c>
      <c r="L15" s="422">
        <f>+'[4]CTAS BRIAS'!L5</f>
        <v>1100258</v>
      </c>
      <c r="M15" s="372">
        <f>+K15-L15</f>
        <v>7237699</v>
      </c>
    </row>
    <row r="16" spans="2:13" x14ac:dyDescent="0.25">
      <c r="E16" s="368" t="s">
        <v>389</v>
      </c>
      <c r="F16" s="368" t="s">
        <v>537</v>
      </c>
      <c r="G16" s="368" t="s">
        <v>405</v>
      </c>
      <c r="H16" s="368" t="s">
        <v>539</v>
      </c>
      <c r="I16" s="370">
        <v>14098289</v>
      </c>
      <c r="J16" s="371" t="s">
        <v>1256</v>
      </c>
      <c r="K16" s="372">
        <v>0</v>
      </c>
      <c r="L16" s="415">
        <v>0</v>
      </c>
      <c r="M16" s="423">
        <f>+K16-L16</f>
        <v>0</v>
      </c>
    </row>
  </sheetData>
  <pageMargins left="0.39370078740157499" right="0.39370078740157499" top="0.39370078740157499" bottom="0.68897637795275601" header="0.39370078740157499" footer="0.39370078740157499"/>
  <pageSetup orientation="landscape" horizontalDpi="300" verticalDpi="300"/>
  <headerFooter alignWithMargins="0">
    <oddFooter>&amp;C&amp;"Arial,Regular"&amp;8 Página &amp;R&amp;"Arial,Regular"&amp;8&amp;P 
&amp;"-,Regular"de 
&amp;"-,Regular"&amp;N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46E6B-4F46-4B1C-AD2D-0362C1A14D3E}">
  <sheetPr filterMode="1"/>
  <dimension ref="B1:O499"/>
  <sheetViews>
    <sheetView showGridLines="0" zoomScale="160" zoomScaleNormal="160" workbookViewId="0">
      <selection activeCell="J4" sqref="J4"/>
    </sheetView>
  </sheetViews>
  <sheetFormatPr baseColWidth="10" defaultRowHeight="15" x14ac:dyDescent="0.25"/>
  <cols>
    <col min="1" max="1" width="0.28515625" style="366" customWidth="1"/>
    <col min="2" max="2" width="13.42578125" style="366" customWidth="1"/>
    <col min="3" max="3" width="13.5703125" style="366" customWidth="1"/>
    <col min="4" max="4" width="13.42578125" style="366" customWidth="1"/>
    <col min="5" max="5" width="8.5703125" style="366" bestFit="1" customWidth="1"/>
    <col min="6" max="6" width="8.28515625" style="366" customWidth="1"/>
    <col min="7" max="7" width="12.85546875" style="366" customWidth="1"/>
    <col min="8" max="8" width="8.42578125" style="366" customWidth="1"/>
    <col min="9" max="9" width="10.28515625" style="366" customWidth="1"/>
    <col min="10" max="10" width="21.7109375" style="366" customWidth="1"/>
    <col min="11" max="12" width="13.42578125" style="366" customWidth="1"/>
    <col min="13" max="13" width="0" style="366" hidden="1" customWidth="1"/>
    <col min="14" max="14" width="28.140625" style="366" customWidth="1"/>
    <col min="15" max="16384" width="11.42578125" style="366"/>
  </cols>
  <sheetData>
    <row r="1" spans="2:14" ht="3.75" customHeight="1" x14ac:dyDescent="0.25"/>
    <row r="2" spans="2:14" ht="33" x14ac:dyDescent="0.25">
      <c r="B2" s="367" t="s">
        <v>525</v>
      </c>
      <c r="C2" s="367" t="s">
        <v>526</v>
      </c>
      <c r="D2" s="367" t="s">
        <v>527</v>
      </c>
      <c r="E2" s="367" t="s">
        <v>528</v>
      </c>
      <c r="F2" s="367" t="s">
        <v>529</v>
      </c>
      <c r="G2" s="367" t="s">
        <v>530</v>
      </c>
      <c r="H2" s="367" t="s">
        <v>531</v>
      </c>
      <c r="I2" s="367" t="s">
        <v>532</v>
      </c>
      <c r="J2" s="367" t="s">
        <v>533</v>
      </c>
      <c r="K2" s="367" t="s">
        <v>534</v>
      </c>
      <c r="L2" s="367" t="s">
        <v>535</v>
      </c>
    </row>
    <row r="3" spans="2:14" ht="24.75" x14ac:dyDescent="0.25">
      <c r="B3" s="368" t="s">
        <v>536</v>
      </c>
      <c r="C3" s="369">
        <v>46234</v>
      </c>
      <c r="D3" s="369">
        <v>46260.787693634302</v>
      </c>
      <c r="E3" s="368" t="s">
        <v>389</v>
      </c>
      <c r="F3" s="368" t="s">
        <v>1248</v>
      </c>
      <c r="G3" s="368" t="s">
        <v>447</v>
      </c>
      <c r="H3" s="368" t="s">
        <v>538</v>
      </c>
      <c r="I3" s="370" t="s">
        <v>538</v>
      </c>
      <c r="J3" s="371" t="s">
        <v>538</v>
      </c>
      <c r="K3" s="372">
        <v>0</v>
      </c>
      <c r="L3" s="372">
        <v>187900</v>
      </c>
    </row>
    <row r="4" spans="2:14" ht="90.75" x14ac:dyDescent="0.25">
      <c r="B4" s="368" t="s">
        <v>536</v>
      </c>
      <c r="C4" s="369">
        <v>46234</v>
      </c>
      <c r="D4" s="369">
        <v>46260.787693634302</v>
      </c>
      <c r="E4" s="368" t="s">
        <v>389</v>
      </c>
      <c r="F4" s="368">
        <v>240101001</v>
      </c>
      <c r="G4" s="368" t="s">
        <v>447</v>
      </c>
      <c r="H4" s="368" t="s">
        <v>544</v>
      </c>
      <c r="I4" s="370" t="s">
        <v>584</v>
      </c>
      <c r="J4" s="371" t="s">
        <v>215</v>
      </c>
      <c r="K4" s="372">
        <v>187900</v>
      </c>
      <c r="L4" s="372">
        <v>0</v>
      </c>
      <c r="N4" s="424" t="s">
        <v>1258</v>
      </c>
    </row>
    <row r="5" spans="2:14" ht="24.75" hidden="1" x14ac:dyDescent="0.25">
      <c r="B5" s="368" t="s">
        <v>536</v>
      </c>
      <c r="C5" s="369">
        <v>46234</v>
      </c>
      <c r="D5" s="369">
        <v>46260.787693634302</v>
      </c>
      <c r="E5" s="368" t="s">
        <v>389</v>
      </c>
      <c r="F5" s="368" t="s">
        <v>572</v>
      </c>
      <c r="G5" s="368" t="s">
        <v>455</v>
      </c>
      <c r="H5" s="368" t="s">
        <v>538</v>
      </c>
      <c r="I5" s="370" t="s">
        <v>538</v>
      </c>
      <c r="J5" s="371" t="s">
        <v>538</v>
      </c>
      <c r="K5" s="372">
        <v>0</v>
      </c>
      <c r="L5" s="372">
        <v>3545650</v>
      </c>
    </row>
    <row r="6" spans="2:14" ht="24.75" hidden="1" x14ac:dyDescent="0.25">
      <c r="B6" s="368" t="s">
        <v>536</v>
      </c>
      <c r="C6" s="369">
        <v>46234</v>
      </c>
      <c r="D6" s="369">
        <v>46260.787693634302</v>
      </c>
      <c r="E6" s="368" t="s">
        <v>389</v>
      </c>
      <c r="F6" s="368" t="s">
        <v>572</v>
      </c>
      <c r="G6" s="368" t="s">
        <v>455</v>
      </c>
      <c r="H6" s="368" t="s">
        <v>544</v>
      </c>
      <c r="I6" s="370" t="s">
        <v>760</v>
      </c>
      <c r="J6" s="371" t="s">
        <v>761</v>
      </c>
      <c r="K6" s="372">
        <v>683964</v>
      </c>
      <c r="L6" s="372">
        <v>0</v>
      </c>
    </row>
    <row r="7" spans="2:14" ht="24.75" hidden="1" x14ac:dyDescent="0.25">
      <c r="B7" s="368" t="s">
        <v>536</v>
      </c>
      <c r="C7" s="369">
        <v>46234</v>
      </c>
      <c r="D7" s="369">
        <v>46260.787693634302</v>
      </c>
      <c r="E7" s="368" t="s">
        <v>389</v>
      </c>
      <c r="F7" s="368" t="s">
        <v>572</v>
      </c>
      <c r="G7" s="368" t="s">
        <v>455</v>
      </c>
      <c r="H7" s="368" t="s">
        <v>544</v>
      </c>
      <c r="I7" s="370" t="s">
        <v>784</v>
      </c>
      <c r="J7" s="371" t="s">
        <v>785</v>
      </c>
      <c r="K7" s="372">
        <v>346000</v>
      </c>
      <c r="L7" s="372">
        <v>0</v>
      </c>
    </row>
    <row r="8" spans="2:14" ht="24.75" hidden="1" x14ac:dyDescent="0.25">
      <c r="B8" s="368" t="s">
        <v>536</v>
      </c>
      <c r="C8" s="369">
        <v>46234</v>
      </c>
      <c r="D8" s="369">
        <v>46260.787693634302</v>
      </c>
      <c r="E8" s="368" t="s">
        <v>389</v>
      </c>
      <c r="F8" s="368" t="s">
        <v>572</v>
      </c>
      <c r="G8" s="368" t="s">
        <v>455</v>
      </c>
      <c r="H8" s="368" t="s">
        <v>544</v>
      </c>
      <c r="I8" s="370" t="s">
        <v>573</v>
      </c>
      <c r="J8" s="371" t="s">
        <v>574</v>
      </c>
      <c r="K8" s="372">
        <v>-307107</v>
      </c>
      <c r="L8" s="372">
        <v>0</v>
      </c>
    </row>
    <row r="9" spans="2:14" ht="24.75" hidden="1" x14ac:dyDescent="0.25">
      <c r="B9" s="368" t="s">
        <v>536</v>
      </c>
      <c r="C9" s="369">
        <v>46234</v>
      </c>
      <c r="D9" s="369">
        <v>46260.787693634302</v>
      </c>
      <c r="E9" s="368" t="s">
        <v>389</v>
      </c>
      <c r="F9" s="368" t="s">
        <v>572</v>
      </c>
      <c r="G9" s="368" t="s">
        <v>455</v>
      </c>
      <c r="H9" s="368" t="s">
        <v>544</v>
      </c>
      <c r="I9" s="370" t="s">
        <v>1099</v>
      </c>
      <c r="J9" s="371" t="s">
        <v>1100</v>
      </c>
      <c r="K9" s="372">
        <v>990252</v>
      </c>
      <c r="L9" s="372">
        <v>0</v>
      </c>
    </row>
    <row r="10" spans="2:14" ht="24.75" hidden="1" x14ac:dyDescent="0.25">
      <c r="B10" s="368" t="s">
        <v>536</v>
      </c>
      <c r="C10" s="369">
        <v>46234</v>
      </c>
      <c r="D10" s="369">
        <v>46260.787693634302</v>
      </c>
      <c r="E10" s="368" t="s">
        <v>389</v>
      </c>
      <c r="F10" s="368" t="s">
        <v>572</v>
      </c>
      <c r="G10" s="368" t="s">
        <v>455</v>
      </c>
      <c r="H10" s="368" t="s">
        <v>544</v>
      </c>
      <c r="I10" s="370" t="s">
        <v>872</v>
      </c>
      <c r="J10" s="371" t="s">
        <v>873</v>
      </c>
      <c r="K10" s="372">
        <v>683964</v>
      </c>
      <c r="L10" s="372">
        <v>0</v>
      </c>
    </row>
    <row r="11" spans="2:14" ht="24.75" hidden="1" x14ac:dyDescent="0.25">
      <c r="B11" s="368" t="s">
        <v>536</v>
      </c>
      <c r="C11" s="369">
        <v>46234</v>
      </c>
      <c r="D11" s="369">
        <v>46260.787693634302</v>
      </c>
      <c r="E11" s="368" t="s">
        <v>389</v>
      </c>
      <c r="F11" s="368" t="s">
        <v>572</v>
      </c>
      <c r="G11" s="368" t="s">
        <v>455</v>
      </c>
      <c r="H11" s="368" t="s">
        <v>544</v>
      </c>
      <c r="I11" s="370" t="s">
        <v>575</v>
      </c>
      <c r="J11" s="371" t="s">
        <v>576</v>
      </c>
      <c r="K11" s="372">
        <v>983947</v>
      </c>
      <c r="L11" s="372">
        <v>0</v>
      </c>
    </row>
    <row r="12" spans="2:14" ht="24.75" hidden="1" x14ac:dyDescent="0.25">
      <c r="B12" s="368" t="s">
        <v>536</v>
      </c>
      <c r="C12" s="369">
        <v>46234</v>
      </c>
      <c r="D12" s="369">
        <v>46260.787693634302</v>
      </c>
      <c r="E12" s="368" t="s">
        <v>389</v>
      </c>
      <c r="F12" s="368" t="s">
        <v>572</v>
      </c>
      <c r="G12" s="368" t="s">
        <v>455</v>
      </c>
      <c r="H12" s="368" t="s">
        <v>544</v>
      </c>
      <c r="I12" s="370" t="s">
        <v>577</v>
      </c>
      <c r="J12" s="371" t="s">
        <v>578</v>
      </c>
      <c r="K12" s="372">
        <v>94970</v>
      </c>
      <c r="L12" s="372">
        <v>0</v>
      </c>
    </row>
    <row r="13" spans="2:14" ht="24.75" hidden="1" x14ac:dyDescent="0.25">
      <c r="B13" s="368" t="s">
        <v>536</v>
      </c>
      <c r="C13" s="369">
        <v>46234</v>
      </c>
      <c r="D13" s="369">
        <v>46260.787693634302</v>
      </c>
      <c r="E13" s="368" t="s">
        <v>389</v>
      </c>
      <c r="F13" s="368" t="s">
        <v>572</v>
      </c>
      <c r="G13" s="368" t="s">
        <v>455</v>
      </c>
      <c r="H13" s="368" t="s">
        <v>544</v>
      </c>
      <c r="I13" s="370" t="s">
        <v>580</v>
      </c>
      <c r="J13" s="371" t="s">
        <v>581</v>
      </c>
      <c r="K13" s="372">
        <v>336145</v>
      </c>
      <c r="L13" s="372">
        <v>0</v>
      </c>
    </row>
    <row r="14" spans="2:14" ht="24.75" hidden="1" x14ac:dyDescent="0.25">
      <c r="B14" s="368" t="s">
        <v>536</v>
      </c>
      <c r="C14" s="369">
        <v>46234</v>
      </c>
      <c r="D14" s="369">
        <v>46260.787693634302</v>
      </c>
      <c r="E14" s="368" t="s">
        <v>389</v>
      </c>
      <c r="F14" s="368" t="s">
        <v>572</v>
      </c>
      <c r="G14" s="368" t="s">
        <v>455</v>
      </c>
      <c r="H14" s="368" t="s">
        <v>544</v>
      </c>
      <c r="I14" s="370" t="s">
        <v>582</v>
      </c>
      <c r="J14" s="371" t="s">
        <v>583</v>
      </c>
      <c r="K14" s="372">
        <v>777</v>
      </c>
      <c r="L14" s="372">
        <v>0</v>
      </c>
    </row>
    <row r="15" spans="2:14" ht="24.75" hidden="1" x14ac:dyDescent="0.25">
      <c r="B15" s="368" t="s">
        <v>536</v>
      </c>
      <c r="C15" s="369">
        <v>46234</v>
      </c>
      <c r="D15" s="369">
        <v>46260.787693634302</v>
      </c>
      <c r="E15" s="368" t="s">
        <v>389</v>
      </c>
      <c r="F15" s="368" t="s">
        <v>572</v>
      </c>
      <c r="G15" s="368" t="s">
        <v>455</v>
      </c>
      <c r="H15" s="368" t="s">
        <v>544</v>
      </c>
      <c r="I15" s="370" t="s">
        <v>585</v>
      </c>
      <c r="J15" s="371" t="s">
        <v>586</v>
      </c>
      <c r="K15" s="372">
        <v>-267262</v>
      </c>
      <c r="L15" s="372">
        <v>0</v>
      </c>
    </row>
    <row r="16" spans="2:14" ht="24.75" hidden="1" x14ac:dyDescent="0.25">
      <c r="B16" s="368" t="s">
        <v>536</v>
      </c>
      <c r="C16" s="369">
        <v>46234</v>
      </c>
      <c r="D16" s="369">
        <v>46260.787693634302</v>
      </c>
      <c r="E16" s="368" t="s">
        <v>389</v>
      </c>
      <c r="F16" s="368" t="s">
        <v>587</v>
      </c>
      <c r="G16" s="368" t="s">
        <v>456</v>
      </c>
      <c r="H16" s="368" t="s">
        <v>538</v>
      </c>
      <c r="I16" s="370" t="s">
        <v>538</v>
      </c>
      <c r="J16" s="371" t="s">
        <v>538</v>
      </c>
      <c r="K16" s="372">
        <v>0</v>
      </c>
      <c r="L16" s="372">
        <v>-3071844</v>
      </c>
    </row>
    <row r="17" spans="2:12" ht="24.75" hidden="1" x14ac:dyDescent="0.25">
      <c r="B17" s="368" t="s">
        <v>536</v>
      </c>
      <c r="C17" s="369">
        <v>46234</v>
      </c>
      <c r="D17" s="369">
        <v>46260.787693634302</v>
      </c>
      <c r="E17" s="368" t="s">
        <v>389</v>
      </c>
      <c r="F17" s="368" t="s">
        <v>587</v>
      </c>
      <c r="G17" s="368" t="s">
        <v>456</v>
      </c>
      <c r="H17" s="368" t="s">
        <v>544</v>
      </c>
      <c r="I17" s="370" t="s">
        <v>577</v>
      </c>
      <c r="J17" s="371" t="s">
        <v>578</v>
      </c>
      <c r="K17" s="372">
        <v>96000</v>
      </c>
      <c r="L17" s="372">
        <v>0</v>
      </c>
    </row>
    <row r="18" spans="2:12" ht="24.75" hidden="1" x14ac:dyDescent="0.25">
      <c r="B18" s="368" t="s">
        <v>536</v>
      </c>
      <c r="C18" s="369">
        <v>46234</v>
      </c>
      <c r="D18" s="369">
        <v>46260.787693634302</v>
      </c>
      <c r="E18" s="368" t="s">
        <v>389</v>
      </c>
      <c r="F18" s="368" t="s">
        <v>587</v>
      </c>
      <c r="G18" s="368" t="s">
        <v>456</v>
      </c>
      <c r="H18" s="368" t="s">
        <v>544</v>
      </c>
      <c r="I18" s="370" t="s">
        <v>579</v>
      </c>
      <c r="J18" s="371" t="s">
        <v>211</v>
      </c>
      <c r="K18" s="372">
        <v>-4613844</v>
      </c>
      <c r="L18" s="372">
        <v>0</v>
      </c>
    </row>
    <row r="19" spans="2:12" ht="24.75" hidden="1" x14ac:dyDescent="0.25">
      <c r="B19" s="368" t="s">
        <v>536</v>
      </c>
      <c r="C19" s="369">
        <v>46234</v>
      </c>
      <c r="D19" s="369">
        <v>46260.787693634302</v>
      </c>
      <c r="E19" s="368" t="s">
        <v>389</v>
      </c>
      <c r="F19" s="368" t="s">
        <v>587</v>
      </c>
      <c r="G19" s="368" t="s">
        <v>456</v>
      </c>
      <c r="H19" s="368" t="s">
        <v>544</v>
      </c>
      <c r="I19" s="370" t="s">
        <v>584</v>
      </c>
      <c r="J19" s="371" t="s">
        <v>215</v>
      </c>
      <c r="K19" s="372">
        <v>1446000</v>
      </c>
      <c r="L19" s="372">
        <v>0</v>
      </c>
    </row>
    <row r="20" spans="2:12" ht="24.75" hidden="1" x14ac:dyDescent="0.25">
      <c r="B20" s="368" t="s">
        <v>536</v>
      </c>
      <c r="C20" s="369">
        <v>46234</v>
      </c>
      <c r="D20" s="369">
        <v>46260.787693634302</v>
      </c>
      <c r="E20" s="368" t="s">
        <v>389</v>
      </c>
      <c r="F20" s="368" t="s">
        <v>588</v>
      </c>
      <c r="G20" s="368" t="s">
        <v>455</v>
      </c>
      <c r="H20" s="368" t="s">
        <v>538</v>
      </c>
      <c r="I20" s="370" t="s">
        <v>538</v>
      </c>
      <c r="J20" s="371" t="s">
        <v>538</v>
      </c>
      <c r="K20" s="372">
        <v>0</v>
      </c>
      <c r="L20" s="372">
        <v>0</v>
      </c>
    </row>
    <row r="21" spans="2:12" ht="24.75" hidden="1" x14ac:dyDescent="0.25">
      <c r="B21" s="368" t="s">
        <v>536</v>
      </c>
      <c r="C21" s="369">
        <v>46234</v>
      </c>
      <c r="D21" s="369">
        <v>46260.787693634302</v>
      </c>
      <c r="E21" s="368" t="s">
        <v>389</v>
      </c>
      <c r="F21" s="368" t="s">
        <v>588</v>
      </c>
      <c r="G21" s="368" t="s">
        <v>455</v>
      </c>
      <c r="H21" s="368" t="s">
        <v>544</v>
      </c>
      <c r="I21" s="370" t="s">
        <v>573</v>
      </c>
      <c r="J21" s="371" t="s">
        <v>574</v>
      </c>
      <c r="K21" s="372">
        <v>324762</v>
      </c>
      <c r="L21" s="372">
        <v>0</v>
      </c>
    </row>
    <row r="22" spans="2:12" ht="24.75" hidden="1" x14ac:dyDescent="0.25">
      <c r="B22" s="368" t="s">
        <v>536</v>
      </c>
      <c r="C22" s="369">
        <v>46234</v>
      </c>
      <c r="D22" s="369">
        <v>46260.787693634302</v>
      </c>
      <c r="E22" s="368" t="s">
        <v>389</v>
      </c>
      <c r="F22" s="368" t="s">
        <v>588</v>
      </c>
      <c r="G22" s="368" t="s">
        <v>455</v>
      </c>
      <c r="H22" s="368" t="s">
        <v>544</v>
      </c>
      <c r="I22" s="370" t="s">
        <v>579</v>
      </c>
      <c r="J22" s="371" t="s">
        <v>211</v>
      </c>
      <c r="K22" s="372">
        <v>-934846</v>
      </c>
      <c r="L22" s="372">
        <v>0</v>
      </c>
    </row>
    <row r="23" spans="2:12" ht="24.75" hidden="1" x14ac:dyDescent="0.25">
      <c r="B23" s="368" t="s">
        <v>536</v>
      </c>
      <c r="C23" s="369">
        <v>46234</v>
      </c>
      <c r="D23" s="369">
        <v>46260.787693634302</v>
      </c>
      <c r="E23" s="368" t="s">
        <v>389</v>
      </c>
      <c r="F23" s="368" t="s">
        <v>588</v>
      </c>
      <c r="G23" s="368" t="s">
        <v>455</v>
      </c>
      <c r="H23" s="368" t="s">
        <v>544</v>
      </c>
      <c r="I23" s="370" t="s">
        <v>580</v>
      </c>
      <c r="J23" s="371" t="s">
        <v>581</v>
      </c>
      <c r="K23" s="372">
        <v>610084</v>
      </c>
      <c r="L23" s="372">
        <v>0</v>
      </c>
    </row>
    <row r="24" spans="2:12" ht="24.75" hidden="1" x14ac:dyDescent="0.25">
      <c r="B24" s="368" t="s">
        <v>536</v>
      </c>
      <c r="C24" s="369">
        <v>46234</v>
      </c>
      <c r="D24" s="369">
        <v>46260.787693634302</v>
      </c>
      <c r="E24" s="368" t="s">
        <v>389</v>
      </c>
      <c r="F24" s="368" t="s">
        <v>589</v>
      </c>
      <c r="G24" s="368" t="s">
        <v>455</v>
      </c>
      <c r="H24" s="368" t="s">
        <v>538</v>
      </c>
      <c r="I24" s="370" t="s">
        <v>538</v>
      </c>
      <c r="J24" s="371" t="s">
        <v>538</v>
      </c>
      <c r="K24" s="372">
        <v>0</v>
      </c>
      <c r="L24" s="372">
        <v>1208603</v>
      </c>
    </row>
    <row r="25" spans="2:12" ht="24.75" hidden="1" x14ac:dyDescent="0.25">
      <c r="B25" s="368" t="s">
        <v>536</v>
      </c>
      <c r="C25" s="369">
        <v>46234</v>
      </c>
      <c r="D25" s="369">
        <v>46260.787693634302</v>
      </c>
      <c r="E25" s="368" t="s">
        <v>389</v>
      </c>
      <c r="F25" s="368" t="s">
        <v>589</v>
      </c>
      <c r="G25" s="368" t="s">
        <v>455</v>
      </c>
      <c r="H25" s="368" t="s">
        <v>544</v>
      </c>
      <c r="I25" s="370" t="s">
        <v>760</v>
      </c>
      <c r="J25" s="371" t="s">
        <v>761</v>
      </c>
      <c r="K25" s="372">
        <v>-683964</v>
      </c>
      <c r="L25" s="372">
        <v>0</v>
      </c>
    </row>
    <row r="26" spans="2:12" ht="24.75" hidden="1" x14ac:dyDescent="0.25">
      <c r="B26" s="368" t="s">
        <v>536</v>
      </c>
      <c r="C26" s="369">
        <v>46234</v>
      </c>
      <c r="D26" s="369">
        <v>46260.787693634302</v>
      </c>
      <c r="E26" s="368" t="s">
        <v>389</v>
      </c>
      <c r="F26" s="368" t="s">
        <v>589</v>
      </c>
      <c r="G26" s="368" t="s">
        <v>455</v>
      </c>
      <c r="H26" s="368" t="s">
        <v>544</v>
      </c>
      <c r="I26" s="370" t="s">
        <v>784</v>
      </c>
      <c r="J26" s="371" t="s">
        <v>785</v>
      </c>
      <c r="K26" s="372">
        <v>-346000</v>
      </c>
      <c r="L26" s="372">
        <v>0</v>
      </c>
    </row>
    <row r="27" spans="2:12" ht="24.75" hidden="1" x14ac:dyDescent="0.25">
      <c r="B27" s="368" t="s">
        <v>536</v>
      </c>
      <c r="C27" s="369">
        <v>46234</v>
      </c>
      <c r="D27" s="369">
        <v>46260.787693634302</v>
      </c>
      <c r="E27" s="368" t="s">
        <v>389</v>
      </c>
      <c r="F27" s="368" t="s">
        <v>589</v>
      </c>
      <c r="G27" s="368" t="s">
        <v>455</v>
      </c>
      <c r="H27" s="368" t="s">
        <v>544</v>
      </c>
      <c r="I27" s="370" t="s">
        <v>573</v>
      </c>
      <c r="J27" s="371" t="s">
        <v>574</v>
      </c>
      <c r="K27" s="372">
        <v>649593</v>
      </c>
      <c r="L27" s="372">
        <v>0</v>
      </c>
    </row>
    <row r="28" spans="2:12" ht="24.75" hidden="1" x14ac:dyDescent="0.25">
      <c r="B28" s="368" t="s">
        <v>536</v>
      </c>
      <c r="C28" s="369">
        <v>46234</v>
      </c>
      <c r="D28" s="369">
        <v>46260.787693634302</v>
      </c>
      <c r="E28" s="368" t="s">
        <v>389</v>
      </c>
      <c r="F28" s="368" t="s">
        <v>589</v>
      </c>
      <c r="G28" s="368" t="s">
        <v>455</v>
      </c>
      <c r="H28" s="368" t="s">
        <v>544</v>
      </c>
      <c r="I28" s="370" t="s">
        <v>1099</v>
      </c>
      <c r="J28" s="371" t="s">
        <v>1100</v>
      </c>
      <c r="K28" s="372">
        <v>-991663</v>
      </c>
      <c r="L28" s="372">
        <v>0</v>
      </c>
    </row>
    <row r="29" spans="2:12" ht="24.75" hidden="1" x14ac:dyDescent="0.25">
      <c r="B29" s="368" t="s">
        <v>536</v>
      </c>
      <c r="C29" s="369">
        <v>46234</v>
      </c>
      <c r="D29" s="369">
        <v>46260.787693634302</v>
      </c>
      <c r="E29" s="368" t="s">
        <v>389</v>
      </c>
      <c r="F29" s="368" t="s">
        <v>589</v>
      </c>
      <c r="G29" s="368" t="s">
        <v>455</v>
      </c>
      <c r="H29" s="368" t="s">
        <v>544</v>
      </c>
      <c r="I29" s="370" t="s">
        <v>1259</v>
      </c>
      <c r="J29" s="371" t="s">
        <v>1260</v>
      </c>
      <c r="K29" s="372">
        <v>-94423</v>
      </c>
      <c r="L29" s="372">
        <v>0</v>
      </c>
    </row>
    <row r="30" spans="2:12" ht="24.75" hidden="1" x14ac:dyDescent="0.25">
      <c r="B30" s="368" t="s">
        <v>536</v>
      </c>
      <c r="C30" s="369">
        <v>46234</v>
      </c>
      <c r="D30" s="369">
        <v>46260.787693634302</v>
      </c>
      <c r="E30" s="368" t="s">
        <v>389</v>
      </c>
      <c r="F30" s="368" t="s">
        <v>589</v>
      </c>
      <c r="G30" s="368" t="s">
        <v>455</v>
      </c>
      <c r="H30" s="368" t="s">
        <v>544</v>
      </c>
      <c r="I30" s="370" t="s">
        <v>872</v>
      </c>
      <c r="J30" s="371" t="s">
        <v>873</v>
      </c>
      <c r="K30" s="372">
        <v>-683964</v>
      </c>
      <c r="L30" s="372">
        <v>0</v>
      </c>
    </row>
    <row r="31" spans="2:12" ht="24.75" hidden="1" x14ac:dyDescent="0.25">
      <c r="B31" s="368" t="s">
        <v>536</v>
      </c>
      <c r="C31" s="369">
        <v>46234</v>
      </c>
      <c r="D31" s="369">
        <v>46260.787693634302</v>
      </c>
      <c r="E31" s="368" t="s">
        <v>389</v>
      </c>
      <c r="F31" s="368" t="s">
        <v>589</v>
      </c>
      <c r="G31" s="368" t="s">
        <v>455</v>
      </c>
      <c r="H31" s="368" t="s">
        <v>544</v>
      </c>
      <c r="I31" s="370" t="s">
        <v>575</v>
      </c>
      <c r="J31" s="371" t="s">
        <v>576</v>
      </c>
      <c r="K31" s="372">
        <v>244528</v>
      </c>
      <c r="L31" s="372">
        <v>0</v>
      </c>
    </row>
    <row r="32" spans="2:12" ht="24.75" hidden="1" x14ac:dyDescent="0.25">
      <c r="B32" s="368" t="s">
        <v>536</v>
      </c>
      <c r="C32" s="369">
        <v>46234</v>
      </c>
      <c r="D32" s="369">
        <v>46260.787693634302</v>
      </c>
      <c r="E32" s="368" t="s">
        <v>389</v>
      </c>
      <c r="F32" s="368" t="s">
        <v>589</v>
      </c>
      <c r="G32" s="368" t="s">
        <v>455</v>
      </c>
      <c r="H32" s="368" t="s">
        <v>544</v>
      </c>
      <c r="I32" s="370" t="s">
        <v>590</v>
      </c>
      <c r="J32" s="371" t="s">
        <v>591</v>
      </c>
      <c r="K32" s="372">
        <v>-70500</v>
      </c>
      <c r="L32" s="372">
        <v>0</v>
      </c>
    </row>
    <row r="33" spans="2:12" ht="24.75" hidden="1" x14ac:dyDescent="0.25">
      <c r="B33" s="368" t="s">
        <v>536</v>
      </c>
      <c r="C33" s="369">
        <v>46234</v>
      </c>
      <c r="D33" s="369">
        <v>46260.787693634302</v>
      </c>
      <c r="E33" s="368" t="s">
        <v>389</v>
      </c>
      <c r="F33" s="368" t="s">
        <v>589</v>
      </c>
      <c r="G33" s="368" t="s">
        <v>455</v>
      </c>
      <c r="H33" s="368" t="s">
        <v>544</v>
      </c>
      <c r="I33" s="370" t="s">
        <v>592</v>
      </c>
      <c r="J33" s="371" t="s">
        <v>593</v>
      </c>
      <c r="K33" s="372">
        <v>10210</v>
      </c>
      <c r="L33" s="372">
        <v>0</v>
      </c>
    </row>
    <row r="34" spans="2:12" ht="24.75" hidden="1" x14ac:dyDescent="0.25">
      <c r="B34" s="368" t="s">
        <v>536</v>
      </c>
      <c r="C34" s="369">
        <v>46234</v>
      </c>
      <c r="D34" s="369">
        <v>46260.787693634302</v>
      </c>
      <c r="E34" s="368" t="s">
        <v>389</v>
      </c>
      <c r="F34" s="368" t="s">
        <v>589</v>
      </c>
      <c r="G34" s="368" t="s">
        <v>455</v>
      </c>
      <c r="H34" s="368" t="s">
        <v>544</v>
      </c>
      <c r="I34" s="370" t="s">
        <v>577</v>
      </c>
      <c r="J34" s="371" t="s">
        <v>578</v>
      </c>
      <c r="K34" s="372">
        <v>56724</v>
      </c>
      <c r="L34" s="372">
        <v>0</v>
      </c>
    </row>
    <row r="35" spans="2:12" ht="24.75" hidden="1" x14ac:dyDescent="0.25">
      <c r="B35" s="368" t="s">
        <v>536</v>
      </c>
      <c r="C35" s="369">
        <v>46234</v>
      </c>
      <c r="D35" s="369">
        <v>46260.787693634302</v>
      </c>
      <c r="E35" s="368" t="s">
        <v>389</v>
      </c>
      <c r="F35" s="368" t="s">
        <v>589</v>
      </c>
      <c r="G35" s="368" t="s">
        <v>455</v>
      </c>
      <c r="H35" s="368" t="s">
        <v>544</v>
      </c>
      <c r="I35" s="370" t="s">
        <v>579</v>
      </c>
      <c r="J35" s="371" t="s">
        <v>211</v>
      </c>
      <c r="K35" s="372">
        <v>4307401</v>
      </c>
      <c r="L35" s="372">
        <v>0</v>
      </c>
    </row>
    <row r="36" spans="2:12" ht="24.75" hidden="1" x14ac:dyDescent="0.25">
      <c r="B36" s="368" t="s">
        <v>536</v>
      </c>
      <c r="C36" s="369">
        <v>46234</v>
      </c>
      <c r="D36" s="369">
        <v>46260.787693634302</v>
      </c>
      <c r="E36" s="368" t="s">
        <v>389</v>
      </c>
      <c r="F36" s="368" t="s">
        <v>589</v>
      </c>
      <c r="G36" s="368" t="s">
        <v>455</v>
      </c>
      <c r="H36" s="368" t="s">
        <v>544</v>
      </c>
      <c r="I36" s="370" t="s">
        <v>580</v>
      </c>
      <c r="J36" s="371" t="s">
        <v>581</v>
      </c>
      <c r="K36" s="372">
        <v>609763</v>
      </c>
      <c r="L36" s="372">
        <v>0</v>
      </c>
    </row>
    <row r="37" spans="2:12" ht="24.75" hidden="1" x14ac:dyDescent="0.25">
      <c r="B37" s="368" t="s">
        <v>536</v>
      </c>
      <c r="C37" s="369">
        <v>46234</v>
      </c>
      <c r="D37" s="369">
        <v>46260.787693634302</v>
      </c>
      <c r="E37" s="368" t="s">
        <v>389</v>
      </c>
      <c r="F37" s="368" t="s">
        <v>589</v>
      </c>
      <c r="G37" s="368" t="s">
        <v>455</v>
      </c>
      <c r="H37" s="368" t="s">
        <v>544</v>
      </c>
      <c r="I37" s="370" t="s">
        <v>594</v>
      </c>
      <c r="J37" s="371" t="s">
        <v>595</v>
      </c>
      <c r="K37" s="372">
        <v>-5848</v>
      </c>
      <c r="L37" s="372">
        <v>0</v>
      </c>
    </row>
    <row r="38" spans="2:12" ht="24.75" hidden="1" x14ac:dyDescent="0.25">
      <c r="B38" s="368" t="s">
        <v>536</v>
      </c>
      <c r="C38" s="369">
        <v>46234</v>
      </c>
      <c r="D38" s="369">
        <v>46260.787693634302</v>
      </c>
      <c r="E38" s="368" t="s">
        <v>389</v>
      </c>
      <c r="F38" s="368" t="s">
        <v>589</v>
      </c>
      <c r="G38" s="368" t="s">
        <v>455</v>
      </c>
      <c r="H38" s="368" t="s">
        <v>544</v>
      </c>
      <c r="I38" s="370" t="s">
        <v>596</v>
      </c>
      <c r="J38" s="371" t="s">
        <v>597</v>
      </c>
      <c r="K38" s="372">
        <v>1075870</v>
      </c>
      <c r="L38" s="372">
        <v>0</v>
      </c>
    </row>
    <row r="39" spans="2:12" ht="24.75" hidden="1" x14ac:dyDescent="0.25">
      <c r="B39" s="368" t="s">
        <v>536</v>
      </c>
      <c r="C39" s="369">
        <v>46234</v>
      </c>
      <c r="D39" s="369">
        <v>46260.787693634302</v>
      </c>
      <c r="E39" s="368" t="s">
        <v>389</v>
      </c>
      <c r="F39" s="368" t="s">
        <v>589</v>
      </c>
      <c r="G39" s="368" t="s">
        <v>455</v>
      </c>
      <c r="H39" s="368" t="s">
        <v>544</v>
      </c>
      <c r="I39" s="370" t="s">
        <v>598</v>
      </c>
      <c r="J39" s="371" t="s">
        <v>599</v>
      </c>
      <c r="K39" s="372">
        <v>-7929</v>
      </c>
      <c r="L39" s="372">
        <v>0</v>
      </c>
    </row>
    <row r="40" spans="2:12" ht="24.75" hidden="1" x14ac:dyDescent="0.25">
      <c r="B40" s="368" t="s">
        <v>536</v>
      </c>
      <c r="C40" s="369">
        <v>46234</v>
      </c>
      <c r="D40" s="369">
        <v>46260.787693634302</v>
      </c>
      <c r="E40" s="368" t="s">
        <v>389</v>
      </c>
      <c r="F40" s="368" t="s">
        <v>589</v>
      </c>
      <c r="G40" s="368" t="s">
        <v>455</v>
      </c>
      <c r="H40" s="368" t="s">
        <v>544</v>
      </c>
      <c r="I40" s="370" t="s">
        <v>600</v>
      </c>
      <c r="J40" s="371" t="s">
        <v>601</v>
      </c>
      <c r="K40" s="372">
        <v>-268695</v>
      </c>
      <c r="L40" s="372">
        <v>0</v>
      </c>
    </row>
    <row r="41" spans="2:12" ht="24.75" hidden="1" x14ac:dyDescent="0.25">
      <c r="B41" s="368" t="s">
        <v>536</v>
      </c>
      <c r="C41" s="369">
        <v>46234</v>
      </c>
      <c r="D41" s="369">
        <v>46260.787693634302</v>
      </c>
      <c r="E41" s="368" t="s">
        <v>389</v>
      </c>
      <c r="F41" s="368" t="s">
        <v>589</v>
      </c>
      <c r="G41" s="368" t="s">
        <v>455</v>
      </c>
      <c r="H41" s="368" t="s">
        <v>544</v>
      </c>
      <c r="I41" s="370" t="s">
        <v>602</v>
      </c>
      <c r="J41" s="371" t="s">
        <v>603</v>
      </c>
      <c r="K41" s="372">
        <v>-536580</v>
      </c>
      <c r="L41" s="372">
        <v>0</v>
      </c>
    </row>
    <row r="42" spans="2:12" ht="24.75" hidden="1" x14ac:dyDescent="0.25">
      <c r="B42" s="368" t="s">
        <v>536</v>
      </c>
      <c r="C42" s="369">
        <v>46234</v>
      </c>
      <c r="D42" s="369">
        <v>46260.787693634302</v>
      </c>
      <c r="E42" s="368" t="s">
        <v>389</v>
      </c>
      <c r="F42" s="368" t="s">
        <v>589</v>
      </c>
      <c r="G42" s="368" t="s">
        <v>455</v>
      </c>
      <c r="H42" s="368" t="s">
        <v>544</v>
      </c>
      <c r="I42" s="370" t="s">
        <v>604</v>
      </c>
      <c r="J42" s="371" t="s">
        <v>605</v>
      </c>
      <c r="K42" s="372">
        <v>-2279</v>
      </c>
      <c r="L42" s="372">
        <v>0</v>
      </c>
    </row>
    <row r="43" spans="2:12" ht="24.75" hidden="1" x14ac:dyDescent="0.25">
      <c r="B43" s="368" t="s">
        <v>536</v>
      </c>
      <c r="C43" s="369">
        <v>46234</v>
      </c>
      <c r="D43" s="369">
        <v>46260.787693634302</v>
      </c>
      <c r="E43" s="368" t="s">
        <v>389</v>
      </c>
      <c r="F43" s="368" t="s">
        <v>589</v>
      </c>
      <c r="G43" s="368" t="s">
        <v>455</v>
      </c>
      <c r="H43" s="368" t="s">
        <v>544</v>
      </c>
      <c r="I43" s="370" t="s">
        <v>606</v>
      </c>
      <c r="J43" s="371" t="s">
        <v>607</v>
      </c>
      <c r="K43" s="372">
        <v>-2282</v>
      </c>
      <c r="L43" s="372">
        <v>0</v>
      </c>
    </row>
    <row r="44" spans="2:12" ht="24.75" hidden="1" x14ac:dyDescent="0.25">
      <c r="B44" s="368" t="s">
        <v>536</v>
      </c>
      <c r="C44" s="369">
        <v>46234</v>
      </c>
      <c r="D44" s="369">
        <v>46260.787693634302</v>
      </c>
      <c r="E44" s="368" t="s">
        <v>389</v>
      </c>
      <c r="F44" s="368" t="s">
        <v>589</v>
      </c>
      <c r="G44" s="368" t="s">
        <v>455</v>
      </c>
      <c r="H44" s="368" t="s">
        <v>544</v>
      </c>
      <c r="I44" s="370" t="s">
        <v>608</v>
      </c>
      <c r="J44" s="371" t="s">
        <v>609</v>
      </c>
      <c r="K44" s="372">
        <v>-8615</v>
      </c>
      <c r="L44" s="372">
        <v>0</v>
      </c>
    </row>
    <row r="45" spans="2:12" ht="24.75" hidden="1" x14ac:dyDescent="0.25">
      <c r="B45" s="368" t="s">
        <v>536</v>
      </c>
      <c r="C45" s="369">
        <v>46234</v>
      </c>
      <c r="D45" s="369">
        <v>46260.787693634302</v>
      </c>
      <c r="E45" s="368" t="s">
        <v>389</v>
      </c>
      <c r="F45" s="368" t="s">
        <v>589</v>
      </c>
      <c r="G45" s="368" t="s">
        <v>455</v>
      </c>
      <c r="H45" s="368" t="s">
        <v>544</v>
      </c>
      <c r="I45" s="370" t="s">
        <v>610</v>
      </c>
      <c r="J45" s="371" t="s">
        <v>611</v>
      </c>
      <c r="K45" s="372">
        <v>-979990</v>
      </c>
      <c r="L45" s="372">
        <v>0</v>
      </c>
    </row>
    <row r="46" spans="2:12" ht="24.75" hidden="1" x14ac:dyDescent="0.25">
      <c r="B46" s="368" t="s">
        <v>536</v>
      </c>
      <c r="C46" s="369">
        <v>46234</v>
      </c>
      <c r="D46" s="369">
        <v>46260.787693634302</v>
      </c>
      <c r="E46" s="368" t="s">
        <v>389</v>
      </c>
      <c r="F46" s="368" t="s">
        <v>589</v>
      </c>
      <c r="G46" s="368" t="s">
        <v>455</v>
      </c>
      <c r="H46" s="368" t="s">
        <v>544</v>
      </c>
      <c r="I46" s="370" t="s">
        <v>612</v>
      </c>
      <c r="J46" s="371" t="s">
        <v>613</v>
      </c>
      <c r="K46" s="372">
        <v>420168</v>
      </c>
      <c r="L46" s="372">
        <v>0</v>
      </c>
    </row>
    <row r="47" spans="2:12" ht="24.75" hidden="1" x14ac:dyDescent="0.25">
      <c r="B47" s="368" t="s">
        <v>536</v>
      </c>
      <c r="C47" s="369">
        <v>46234</v>
      </c>
      <c r="D47" s="369">
        <v>46260.787693634302</v>
      </c>
      <c r="E47" s="368" t="s">
        <v>389</v>
      </c>
      <c r="F47" s="368" t="s">
        <v>589</v>
      </c>
      <c r="G47" s="368" t="s">
        <v>455</v>
      </c>
      <c r="H47" s="368" t="s">
        <v>544</v>
      </c>
      <c r="I47" s="370" t="s">
        <v>614</v>
      </c>
      <c r="J47" s="371" t="s">
        <v>615</v>
      </c>
      <c r="K47" s="372">
        <v>-59019</v>
      </c>
      <c r="L47" s="372">
        <v>0</v>
      </c>
    </row>
    <row r="48" spans="2:12" ht="24.75" hidden="1" x14ac:dyDescent="0.25">
      <c r="B48" s="368" t="s">
        <v>536</v>
      </c>
      <c r="C48" s="369">
        <v>46234</v>
      </c>
      <c r="D48" s="369">
        <v>46260.787693634302</v>
      </c>
      <c r="E48" s="368" t="s">
        <v>389</v>
      </c>
      <c r="F48" s="368" t="s">
        <v>589</v>
      </c>
      <c r="G48" s="368" t="s">
        <v>455</v>
      </c>
      <c r="H48" s="368" t="s">
        <v>544</v>
      </c>
      <c r="I48" s="370" t="s">
        <v>584</v>
      </c>
      <c r="J48" s="371" t="s">
        <v>215</v>
      </c>
      <c r="K48" s="372">
        <v>-535390</v>
      </c>
      <c r="L48" s="372">
        <v>0</v>
      </c>
    </row>
    <row r="49" spans="2:12" ht="24.75" hidden="1" x14ac:dyDescent="0.25">
      <c r="B49" s="368" t="s">
        <v>536</v>
      </c>
      <c r="C49" s="369">
        <v>46234</v>
      </c>
      <c r="D49" s="369">
        <v>46260.787693634302</v>
      </c>
      <c r="E49" s="368" t="s">
        <v>389</v>
      </c>
      <c r="F49" s="368" t="s">
        <v>589</v>
      </c>
      <c r="G49" s="368" t="s">
        <v>455</v>
      </c>
      <c r="H49" s="368" t="s">
        <v>544</v>
      </c>
      <c r="I49" s="370" t="s">
        <v>616</v>
      </c>
      <c r="J49" s="371" t="s">
        <v>617</v>
      </c>
      <c r="K49" s="372">
        <v>17753</v>
      </c>
      <c r="L49" s="372">
        <v>0</v>
      </c>
    </row>
    <row r="50" spans="2:12" ht="24.75" hidden="1" x14ac:dyDescent="0.25">
      <c r="B50" s="368" t="s">
        <v>536</v>
      </c>
      <c r="C50" s="369">
        <v>46234</v>
      </c>
      <c r="D50" s="369">
        <v>46260.787693634302</v>
      </c>
      <c r="E50" s="368" t="s">
        <v>389</v>
      </c>
      <c r="F50" s="368" t="s">
        <v>589</v>
      </c>
      <c r="G50" s="368" t="s">
        <v>455</v>
      </c>
      <c r="H50" s="368" t="s">
        <v>544</v>
      </c>
      <c r="I50" s="370" t="s">
        <v>618</v>
      </c>
      <c r="J50" s="371" t="s">
        <v>619</v>
      </c>
      <c r="K50" s="372">
        <v>57632</v>
      </c>
      <c r="L50" s="372">
        <v>0</v>
      </c>
    </row>
    <row r="51" spans="2:12" ht="24.75" hidden="1" x14ac:dyDescent="0.25">
      <c r="B51" s="368" t="s">
        <v>536</v>
      </c>
      <c r="C51" s="369">
        <v>46234</v>
      </c>
      <c r="D51" s="369">
        <v>46260.787693634302</v>
      </c>
      <c r="E51" s="368" t="s">
        <v>389</v>
      </c>
      <c r="F51" s="368" t="s">
        <v>589</v>
      </c>
      <c r="G51" s="368" t="s">
        <v>455</v>
      </c>
      <c r="H51" s="368" t="s">
        <v>544</v>
      </c>
      <c r="I51" s="370" t="s">
        <v>620</v>
      </c>
      <c r="J51" s="371" t="s">
        <v>621</v>
      </c>
      <c r="K51" s="372">
        <v>184000</v>
      </c>
      <c r="L51" s="372">
        <v>0</v>
      </c>
    </row>
    <row r="52" spans="2:12" ht="24.75" hidden="1" x14ac:dyDescent="0.25">
      <c r="B52" s="368" t="s">
        <v>536</v>
      </c>
      <c r="C52" s="369">
        <v>46234</v>
      </c>
      <c r="D52" s="369">
        <v>46260.787693634302</v>
      </c>
      <c r="E52" s="368" t="s">
        <v>389</v>
      </c>
      <c r="F52" s="368" t="s">
        <v>589</v>
      </c>
      <c r="G52" s="368" t="s">
        <v>455</v>
      </c>
      <c r="H52" s="368" t="s">
        <v>544</v>
      </c>
      <c r="I52" s="370" t="s">
        <v>622</v>
      </c>
      <c r="J52" s="371" t="s">
        <v>623</v>
      </c>
      <c r="K52" s="372">
        <v>80951</v>
      </c>
      <c r="L52" s="372">
        <v>0</v>
      </c>
    </row>
    <row r="53" spans="2:12" ht="24.75" hidden="1" x14ac:dyDescent="0.25">
      <c r="B53" s="368" t="s">
        <v>536</v>
      </c>
      <c r="C53" s="369">
        <v>46234</v>
      </c>
      <c r="D53" s="369">
        <v>46260.787693634302</v>
      </c>
      <c r="E53" s="368" t="s">
        <v>389</v>
      </c>
      <c r="F53" s="368" t="s">
        <v>589</v>
      </c>
      <c r="G53" s="368" t="s">
        <v>455</v>
      </c>
      <c r="H53" s="368" t="s">
        <v>544</v>
      </c>
      <c r="I53" s="370" t="s">
        <v>585</v>
      </c>
      <c r="J53" s="371" t="s">
        <v>586</v>
      </c>
      <c r="K53" s="372">
        <v>31923</v>
      </c>
      <c r="L53" s="372">
        <v>0</v>
      </c>
    </row>
    <row r="54" spans="2:12" ht="24.75" hidden="1" x14ac:dyDescent="0.25">
      <c r="B54" s="368" t="s">
        <v>536</v>
      </c>
      <c r="C54" s="369">
        <v>46234</v>
      </c>
      <c r="D54" s="369">
        <v>46260.787693634302</v>
      </c>
      <c r="E54" s="368" t="s">
        <v>389</v>
      </c>
      <c r="F54" s="368" t="s">
        <v>589</v>
      </c>
      <c r="G54" s="368" t="s">
        <v>455</v>
      </c>
      <c r="H54" s="368" t="s">
        <v>544</v>
      </c>
      <c r="I54" s="370" t="s">
        <v>624</v>
      </c>
      <c r="J54" s="371" t="s">
        <v>625</v>
      </c>
      <c r="K54" s="372">
        <v>53025</v>
      </c>
      <c r="L54" s="372">
        <v>0</v>
      </c>
    </row>
    <row r="55" spans="2:12" ht="24.75" hidden="1" x14ac:dyDescent="0.25">
      <c r="B55" s="368" t="s">
        <v>536</v>
      </c>
      <c r="C55" s="369">
        <v>46234</v>
      </c>
      <c r="D55" s="369">
        <v>46260.787693634302</v>
      </c>
      <c r="E55" s="368" t="s">
        <v>389</v>
      </c>
      <c r="F55" s="368" t="s">
        <v>589</v>
      </c>
      <c r="G55" s="368" t="s">
        <v>455</v>
      </c>
      <c r="H55" s="368" t="s">
        <v>544</v>
      </c>
      <c r="I55" s="370" t="s">
        <v>626</v>
      </c>
      <c r="J55" s="371" t="s">
        <v>627</v>
      </c>
      <c r="K55" s="372">
        <v>-9200</v>
      </c>
      <c r="L55" s="372">
        <v>0</v>
      </c>
    </row>
    <row r="56" spans="2:12" ht="24.75" hidden="1" x14ac:dyDescent="0.25">
      <c r="B56" s="368" t="s">
        <v>536</v>
      </c>
      <c r="C56" s="369">
        <v>46234</v>
      </c>
      <c r="D56" s="369">
        <v>46260.787693634302</v>
      </c>
      <c r="E56" s="368" t="s">
        <v>389</v>
      </c>
      <c r="F56" s="368" t="s">
        <v>589</v>
      </c>
      <c r="G56" s="368" t="s">
        <v>455</v>
      </c>
      <c r="H56" s="368" t="s">
        <v>544</v>
      </c>
      <c r="I56" s="370" t="s">
        <v>628</v>
      </c>
      <c r="J56" s="371" t="s">
        <v>629</v>
      </c>
      <c r="K56" s="372">
        <v>114525</v>
      </c>
      <c r="L56" s="372">
        <v>0</v>
      </c>
    </row>
    <row r="57" spans="2:12" ht="24.75" hidden="1" x14ac:dyDescent="0.25">
      <c r="B57" s="368" t="s">
        <v>536</v>
      </c>
      <c r="C57" s="369">
        <v>46234</v>
      </c>
      <c r="D57" s="369">
        <v>46260.787693634302</v>
      </c>
      <c r="E57" s="368" t="s">
        <v>389</v>
      </c>
      <c r="F57" s="368" t="s">
        <v>589</v>
      </c>
      <c r="G57" s="368" t="s">
        <v>455</v>
      </c>
      <c r="H57" s="368" t="s">
        <v>544</v>
      </c>
      <c r="I57" s="370" t="s">
        <v>630</v>
      </c>
      <c r="J57" s="371" t="s">
        <v>631</v>
      </c>
      <c r="K57" s="372">
        <v>-143791</v>
      </c>
      <c r="L57" s="372">
        <v>0</v>
      </c>
    </row>
    <row r="58" spans="2:12" ht="24.75" hidden="1" x14ac:dyDescent="0.25">
      <c r="B58" s="368" t="s">
        <v>536</v>
      </c>
      <c r="C58" s="369">
        <v>46234</v>
      </c>
      <c r="D58" s="369">
        <v>46260.787693634302</v>
      </c>
      <c r="E58" s="368" t="s">
        <v>389</v>
      </c>
      <c r="F58" s="368" t="s">
        <v>589</v>
      </c>
      <c r="G58" s="368" t="s">
        <v>455</v>
      </c>
      <c r="H58" s="368" t="s">
        <v>544</v>
      </c>
      <c r="I58" s="370" t="s">
        <v>632</v>
      </c>
      <c r="J58" s="371" t="s">
        <v>633</v>
      </c>
      <c r="K58" s="372">
        <v>-8740</v>
      </c>
      <c r="L58" s="372">
        <v>0</v>
      </c>
    </row>
    <row r="59" spans="2:12" ht="24.75" hidden="1" x14ac:dyDescent="0.25">
      <c r="B59" s="368" t="s">
        <v>536</v>
      </c>
      <c r="C59" s="369">
        <v>46234</v>
      </c>
      <c r="D59" s="369">
        <v>46260.787693634302</v>
      </c>
      <c r="E59" s="368" t="s">
        <v>389</v>
      </c>
      <c r="F59" s="368" t="s">
        <v>589</v>
      </c>
      <c r="G59" s="368" t="s">
        <v>455</v>
      </c>
      <c r="H59" s="368" t="s">
        <v>544</v>
      </c>
      <c r="I59" s="370" t="s">
        <v>634</v>
      </c>
      <c r="J59" s="371" t="s">
        <v>635</v>
      </c>
      <c r="K59" s="372">
        <v>-213754</v>
      </c>
      <c r="L59" s="372">
        <v>0</v>
      </c>
    </row>
    <row r="60" spans="2:12" ht="24.75" hidden="1" x14ac:dyDescent="0.25">
      <c r="B60" s="368" t="s">
        <v>536</v>
      </c>
      <c r="C60" s="369">
        <v>46234</v>
      </c>
      <c r="D60" s="369">
        <v>46260.787693634302</v>
      </c>
      <c r="E60" s="368" t="s">
        <v>389</v>
      </c>
      <c r="F60" s="368" t="s">
        <v>589</v>
      </c>
      <c r="G60" s="368" t="s">
        <v>455</v>
      </c>
      <c r="H60" s="368" t="s">
        <v>544</v>
      </c>
      <c r="I60" s="370" t="s">
        <v>636</v>
      </c>
      <c r="J60" s="371" t="s">
        <v>637</v>
      </c>
      <c r="K60" s="372">
        <v>-148515</v>
      </c>
      <c r="L60" s="372">
        <v>0</v>
      </c>
    </row>
    <row r="61" spans="2:12" ht="24.75" hidden="1" x14ac:dyDescent="0.25">
      <c r="B61" s="368" t="s">
        <v>536</v>
      </c>
      <c r="C61" s="369">
        <v>46234</v>
      </c>
      <c r="D61" s="369">
        <v>46260.787693634302</v>
      </c>
      <c r="E61" s="368" t="s">
        <v>389</v>
      </c>
      <c r="F61" s="368" t="s">
        <v>589</v>
      </c>
      <c r="G61" s="368" t="s">
        <v>455</v>
      </c>
      <c r="H61" s="368" t="s">
        <v>544</v>
      </c>
      <c r="I61" s="370" t="s">
        <v>638</v>
      </c>
      <c r="J61" s="371" t="s">
        <v>639</v>
      </c>
      <c r="K61" s="372">
        <v>-7</v>
      </c>
      <c r="L61" s="372">
        <v>0</v>
      </c>
    </row>
    <row r="62" spans="2:12" ht="24.75" hidden="1" x14ac:dyDescent="0.25">
      <c r="B62" s="368" t="s">
        <v>536</v>
      </c>
      <c r="C62" s="369">
        <v>46234</v>
      </c>
      <c r="D62" s="369">
        <v>46260.787693634302</v>
      </c>
      <c r="E62" s="368" t="s">
        <v>389</v>
      </c>
      <c r="F62" s="368" t="s">
        <v>589</v>
      </c>
      <c r="G62" s="368" t="s">
        <v>455</v>
      </c>
      <c r="H62" s="368" t="s">
        <v>544</v>
      </c>
      <c r="I62" s="370" t="s">
        <v>640</v>
      </c>
      <c r="J62" s="371" t="s">
        <v>641</v>
      </c>
      <c r="K62" s="372">
        <v>-242017</v>
      </c>
      <c r="L62" s="372">
        <v>0</v>
      </c>
    </row>
    <row r="63" spans="2:12" ht="24.75" hidden="1" x14ac:dyDescent="0.25">
      <c r="B63" s="368" t="s">
        <v>536</v>
      </c>
      <c r="C63" s="369">
        <v>46234</v>
      </c>
      <c r="D63" s="369">
        <v>46260.787693634302</v>
      </c>
      <c r="E63" s="368" t="s">
        <v>389</v>
      </c>
      <c r="F63" s="368" t="s">
        <v>589</v>
      </c>
      <c r="G63" s="368" t="s">
        <v>455</v>
      </c>
      <c r="H63" s="368" t="s">
        <v>544</v>
      </c>
      <c r="I63" s="370" t="s">
        <v>642</v>
      </c>
      <c r="J63" s="371" t="s">
        <v>643</v>
      </c>
      <c r="K63" s="372">
        <v>-175</v>
      </c>
      <c r="L63" s="372">
        <v>0</v>
      </c>
    </row>
    <row r="64" spans="2:12" ht="24.75" hidden="1" x14ac:dyDescent="0.25">
      <c r="B64" s="368" t="s">
        <v>536</v>
      </c>
      <c r="C64" s="369">
        <v>46234</v>
      </c>
      <c r="D64" s="369">
        <v>46260.787693634302</v>
      </c>
      <c r="E64" s="368" t="s">
        <v>389</v>
      </c>
      <c r="F64" s="368" t="s">
        <v>589</v>
      </c>
      <c r="G64" s="368" t="s">
        <v>455</v>
      </c>
      <c r="H64" s="368" t="s">
        <v>544</v>
      </c>
      <c r="I64" s="370" t="s">
        <v>644</v>
      </c>
      <c r="J64" s="371" t="s">
        <v>645</v>
      </c>
      <c r="K64" s="372">
        <v>35501</v>
      </c>
      <c r="L64" s="372">
        <v>0</v>
      </c>
    </row>
    <row r="65" spans="2:12" ht="24.75" hidden="1" x14ac:dyDescent="0.25">
      <c r="B65" s="368" t="s">
        <v>536</v>
      </c>
      <c r="C65" s="369">
        <v>46234</v>
      </c>
      <c r="D65" s="369">
        <v>46260.787693634302</v>
      </c>
      <c r="E65" s="368" t="s">
        <v>389</v>
      </c>
      <c r="F65" s="368" t="s">
        <v>589</v>
      </c>
      <c r="G65" s="368" t="s">
        <v>455</v>
      </c>
      <c r="H65" s="368" t="s">
        <v>544</v>
      </c>
      <c r="I65" s="370" t="s">
        <v>646</v>
      </c>
      <c r="J65" s="371" t="s">
        <v>647</v>
      </c>
      <c r="K65" s="372">
        <v>-340829</v>
      </c>
      <c r="L65" s="372">
        <v>0</v>
      </c>
    </row>
    <row r="66" spans="2:12" ht="24.75" hidden="1" x14ac:dyDescent="0.25">
      <c r="B66" s="368" t="s">
        <v>536</v>
      </c>
      <c r="C66" s="369">
        <v>46234</v>
      </c>
      <c r="D66" s="369">
        <v>46260.787693634302</v>
      </c>
      <c r="E66" s="368" t="s">
        <v>389</v>
      </c>
      <c r="F66" s="368" t="s">
        <v>589</v>
      </c>
      <c r="G66" s="368" t="s">
        <v>455</v>
      </c>
      <c r="H66" s="368" t="s">
        <v>544</v>
      </c>
      <c r="I66" s="370" t="s">
        <v>648</v>
      </c>
      <c r="J66" s="371" t="s">
        <v>649</v>
      </c>
      <c r="K66" s="372">
        <v>110000</v>
      </c>
      <c r="L66" s="372">
        <v>0</v>
      </c>
    </row>
    <row r="67" spans="2:12" ht="24.75" hidden="1" x14ac:dyDescent="0.25">
      <c r="B67" s="368" t="s">
        <v>536</v>
      </c>
      <c r="C67" s="369">
        <v>46234</v>
      </c>
      <c r="D67" s="369">
        <v>46260.787693634302</v>
      </c>
      <c r="E67" s="368" t="s">
        <v>389</v>
      </c>
      <c r="F67" s="368" t="s">
        <v>589</v>
      </c>
      <c r="G67" s="368" t="s">
        <v>455</v>
      </c>
      <c r="H67" s="368" t="s">
        <v>544</v>
      </c>
      <c r="I67" s="370" t="s">
        <v>650</v>
      </c>
      <c r="J67" s="371" t="s">
        <v>651</v>
      </c>
      <c r="K67" s="372">
        <v>145745</v>
      </c>
      <c r="L67" s="372">
        <v>0</v>
      </c>
    </row>
    <row r="68" spans="2:12" ht="24.75" hidden="1" x14ac:dyDescent="0.25">
      <c r="B68" s="368" t="s">
        <v>536</v>
      </c>
      <c r="C68" s="369">
        <v>46234</v>
      </c>
      <c r="D68" s="369">
        <v>46260.787693634302</v>
      </c>
      <c r="E68" s="368" t="s">
        <v>389</v>
      </c>
      <c r="F68" s="368" t="s">
        <v>589</v>
      </c>
      <c r="G68" s="368" t="s">
        <v>455</v>
      </c>
      <c r="H68" s="368" t="s">
        <v>544</v>
      </c>
      <c r="I68" s="370" t="s">
        <v>1126</v>
      </c>
      <c r="J68" s="371" t="s">
        <v>1127</v>
      </c>
      <c r="K68" s="372">
        <v>-472637</v>
      </c>
      <c r="L68" s="372">
        <v>0</v>
      </c>
    </row>
    <row r="69" spans="2:12" ht="24.75" hidden="1" x14ac:dyDescent="0.25">
      <c r="B69" s="368" t="s">
        <v>536</v>
      </c>
      <c r="C69" s="369">
        <v>46234</v>
      </c>
      <c r="D69" s="369">
        <v>46260.787693634302</v>
      </c>
      <c r="E69" s="368" t="s">
        <v>389</v>
      </c>
      <c r="F69" s="368" t="s">
        <v>589</v>
      </c>
      <c r="G69" s="368" t="s">
        <v>455</v>
      </c>
      <c r="H69" s="368" t="s">
        <v>544</v>
      </c>
      <c r="I69" s="370" t="s">
        <v>652</v>
      </c>
      <c r="J69" s="371" t="s">
        <v>653</v>
      </c>
      <c r="K69" s="372">
        <v>-42352</v>
      </c>
      <c r="L69" s="372">
        <v>0</v>
      </c>
    </row>
    <row r="70" spans="2:12" ht="24.75" hidden="1" x14ac:dyDescent="0.25">
      <c r="B70" s="368" t="s">
        <v>536</v>
      </c>
      <c r="C70" s="369">
        <v>46234</v>
      </c>
      <c r="D70" s="369">
        <v>46260.787693634302</v>
      </c>
      <c r="E70" s="368" t="s">
        <v>389</v>
      </c>
      <c r="F70" s="368" t="s">
        <v>589</v>
      </c>
      <c r="G70" s="368" t="s">
        <v>455</v>
      </c>
      <c r="H70" s="368" t="s">
        <v>544</v>
      </c>
      <c r="I70" s="370" t="s">
        <v>654</v>
      </c>
      <c r="J70" s="371" t="s">
        <v>655</v>
      </c>
      <c r="K70" s="372">
        <v>18724</v>
      </c>
      <c r="L70" s="372">
        <v>0</v>
      </c>
    </row>
    <row r="71" spans="2:12" ht="24.75" hidden="1" x14ac:dyDescent="0.25">
      <c r="B71" s="368" t="s">
        <v>536</v>
      </c>
      <c r="C71" s="369">
        <v>46234</v>
      </c>
      <c r="D71" s="369">
        <v>46260.787693634302</v>
      </c>
      <c r="E71" s="368" t="s">
        <v>389</v>
      </c>
      <c r="F71" s="368" t="s">
        <v>589</v>
      </c>
      <c r="G71" s="368" t="s">
        <v>455</v>
      </c>
      <c r="H71" s="368" t="s">
        <v>544</v>
      </c>
      <c r="I71" s="370" t="s">
        <v>656</v>
      </c>
      <c r="J71" s="371" t="s">
        <v>657</v>
      </c>
      <c r="K71" s="372">
        <v>31025</v>
      </c>
      <c r="L71" s="372">
        <v>0</v>
      </c>
    </row>
    <row r="72" spans="2:12" ht="24.75" hidden="1" x14ac:dyDescent="0.25">
      <c r="B72" s="368" t="s">
        <v>536</v>
      </c>
      <c r="C72" s="369">
        <v>46234</v>
      </c>
      <c r="D72" s="369">
        <v>46260.787693634302</v>
      </c>
      <c r="E72" s="368" t="s">
        <v>389</v>
      </c>
      <c r="F72" s="368" t="s">
        <v>589</v>
      </c>
      <c r="G72" s="368" t="s">
        <v>455</v>
      </c>
      <c r="H72" s="368" t="s">
        <v>544</v>
      </c>
      <c r="I72" s="370" t="s">
        <v>1154</v>
      </c>
      <c r="J72" s="371" t="s">
        <v>1155</v>
      </c>
      <c r="K72" s="372">
        <v>-33000</v>
      </c>
      <c r="L72" s="372">
        <v>0</v>
      </c>
    </row>
    <row r="73" spans="2:12" ht="24.75" hidden="1" x14ac:dyDescent="0.25">
      <c r="B73" s="368" t="s">
        <v>536</v>
      </c>
      <c r="C73" s="369">
        <v>46234</v>
      </c>
      <c r="D73" s="369">
        <v>46260.787693634302</v>
      </c>
      <c r="E73" s="368" t="s">
        <v>389</v>
      </c>
      <c r="F73" s="368" t="s">
        <v>589</v>
      </c>
      <c r="G73" s="368" t="s">
        <v>455</v>
      </c>
      <c r="H73" s="368" t="s">
        <v>544</v>
      </c>
      <c r="I73" s="370" t="s">
        <v>1012</v>
      </c>
      <c r="J73" s="371" t="s">
        <v>1013</v>
      </c>
      <c r="K73" s="372">
        <v>-189</v>
      </c>
      <c r="L73" s="372">
        <v>0</v>
      </c>
    </row>
    <row r="74" spans="2:12" ht="24.75" hidden="1" x14ac:dyDescent="0.25">
      <c r="B74" s="368" t="s">
        <v>536</v>
      </c>
      <c r="C74" s="369">
        <v>46234</v>
      </c>
      <c r="D74" s="369">
        <v>46260.787693634302</v>
      </c>
      <c r="E74" s="368" t="s">
        <v>389</v>
      </c>
      <c r="F74" s="368" t="s">
        <v>589</v>
      </c>
      <c r="G74" s="368" t="s">
        <v>455</v>
      </c>
      <c r="H74" s="368" t="s">
        <v>544</v>
      </c>
      <c r="I74" s="370" t="s">
        <v>1018</v>
      </c>
      <c r="J74" s="371" t="s">
        <v>1019</v>
      </c>
      <c r="K74" s="372">
        <v>-88</v>
      </c>
      <c r="L74" s="372">
        <v>0</v>
      </c>
    </row>
    <row r="75" spans="2:12" ht="24.75" hidden="1" x14ac:dyDescent="0.25">
      <c r="B75" s="368" t="s">
        <v>536</v>
      </c>
      <c r="C75" s="369">
        <v>46234</v>
      </c>
      <c r="D75" s="369">
        <v>46260.787693634302</v>
      </c>
      <c r="E75" s="368" t="s">
        <v>389</v>
      </c>
      <c r="F75" s="368" t="s">
        <v>589</v>
      </c>
      <c r="G75" s="368" t="s">
        <v>455</v>
      </c>
      <c r="H75" s="368" t="s">
        <v>544</v>
      </c>
      <c r="I75" s="370" t="s">
        <v>1185</v>
      </c>
      <c r="J75" s="371" t="s">
        <v>1186</v>
      </c>
      <c r="K75" s="372">
        <v>-114023</v>
      </c>
      <c r="L75" s="372">
        <v>0</v>
      </c>
    </row>
    <row r="76" spans="2:12" ht="24.75" hidden="1" x14ac:dyDescent="0.25">
      <c r="B76" s="368" t="s">
        <v>536</v>
      </c>
      <c r="C76" s="369">
        <v>46234</v>
      </c>
      <c r="D76" s="369">
        <v>46260.787693634302</v>
      </c>
      <c r="E76" s="368" t="s">
        <v>389</v>
      </c>
      <c r="F76" s="368" t="s">
        <v>658</v>
      </c>
      <c r="G76" s="368" t="s">
        <v>456</v>
      </c>
      <c r="H76" s="368" t="s">
        <v>538</v>
      </c>
      <c r="I76" s="370" t="s">
        <v>538</v>
      </c>
      <c r="J76" s="371" t="s">
        <v>538</v>
      </c>
      <c r="K76" s="372">
        <v>0</v>
      </c>
      <c r="L76" s="372">
        <v>325611</v>
      </c>
    </row>
    <row r="77" spans="2:12" ht="24.75" hidden="1" x14ac:dyDescent="0.25">
      <c r="B77" s="368" t="s">
        <v>536</v>
      </c>
      <c r="C77" s="369">
        <v>46234</v>
      </c>
      <c r="D77" s="369">
        <v>46260.787693634302</v>
      </c>
      <c r="E77" s="368" t="s">
        <v>389</v>
      </c>
      <c r="F77" s="368" t="s">
        <v>658</v>
      </c>
      <c r="G77" s="368" t="s">
        <v>456</v>
      </c>
      <c r="H77" s="368" t="s">
        <v>544</v>
      </c>
      <c r="I77" s="370" t="s">
        <v>760</v>
      </c>
      <c r="J77" s="371" t="s">
        <v>761</v>
      </c>
      <c r="K77" s="372">
        <v>683964</v>
      </c>
      <c r="L77" s="372">
        <v>0</v>
      </c>
    </row>
    <row r="78" spans="2:12" ht="24.75" hidden="1" x14ac:dyDescent="0.25">
      <c r="B78" s="368" t="s">
        <v>536</v>
      </c>
      <c r="C78" s="369">
        <v>46234</v>
      </c>
      <c r="D78" s="369">
        <v>46260.787693634302</v>
      </c>
      <c r="E78" s="368" t="s">
        <v>389</v>
      </c>
      <c r="F78" s="368" t="s">
        <v>658</v>
      </c>
      <c r="G78" s="368" t="s">
        <v>456</v>
      </c>
      <c r="H78" s="368" t="s">
        <v>544</v>
      </c>
      <c r="I78" s="370" t="s">
        <v>784</v>
      </c>
      <c r="J78" s="371" t="s">
        <v>785</v>
      </c>
      <c r="K78" s="372">
        <v>346000</v>
      </c>
      <c r="L78" s="372">
        <v>0</v>
      </c>
    </row>
    <row r="79" spans="2:12" ht="24.75" hidden="1" x14ac:dyDescent="0.25">
      <c r="B79" s="368" t="s">
        <v>536</v>
      </c>
      <c r="C79" s="369">
        <v>46234</v>
      </c>
      <c r="D79" s="369">
        <v>46260.787693634302</v>
      </c>
      <c r="E79" s="368" t="s">
        <v>389</v>
      </c>
      <c r="F79" s="368" t="s">
        <v>658</v>
      </c>
      <c r="G79" s="368" t="s">
        <v>456</v>
      </c>
      <c r="H79" s="368" t="s">
        <v>544</v>
      </c>
      <c r="I79" s="370" t="s">
        <v>1099</v>
      </c>
      <c r="J79" s="371" t="s">
        <v>1100</v>
      </c>
      <c r="K79" s="372">
        <v>991663</v>
      </c>
      <c r="L79" s="372">
        <v>0</v>
      </c>
    </row>
    <row r="80" spans="2:12" ht="24.75" hidden="1" x14ac:dyDescent="0.25">
      <c r="B80" s="368" t="s">
        <v>536</v>
      </c>
      <c r="C80" s="369">
        <v>46234</v>
      </c>
      <c r="D80" s="369">
        <v>46260.787693634302</v>
      </c>
      <c r="E80" s="368" t="s">
        <v>389</v>
      </c>
      <c r="F80" s="368" t="s">
        <v>658</v>
      </c>
      <c r="G80" s="368" t="s">
        <v>456</v>
      </c>
      <c r="H80" s="368" t="s">
        <v>544</v>
      </c>
      <c r="I80" s="370" t="s">
        <v>1259</v>
      </c>
      <c r="J80" s="371" t="s">
        <v>1260</v>
      </c>
      <c r="K80" s="372">
        <v>94423</v>
      </c>
      <c r="L80" s="372">
        <v>0</v>
      </c>
    </row>
    <row r="81" spans="2:12" ht="24.75" hidden="1" x14ac:dyDescent="0.25">
      <c r="B81" s="368" t="s">
        <v>536</v>
      </c>
      <c r="C81" s="369">
        <v>46234</v>
      </c>
      <c r="D81" s="369">
        <v>46260.787693634302</v>
      </c>
      <c r="E81" s="368" t="s">
        <v>389</v>
      </c>
      <c r="F81" s="368" t="s">
        <v>658</v>
      </c>
      <c r="G81" s="368" t="s">
        <v>456</v>
      </c>
      <c r="H81" s="368" t="s">
        <v>544</v>
      </c>
      <c r="I81" s="370" t="s">
        <v>872</v>
      </c>
      <c r="J81" s="371" t="s">
        <v>873</v>
      </c>
      <c r="K81" s="372">
        <v>683964</v>
      </c>
      <c r="L81" s="372">
        <v>0</v>
      </c>
    </row>
    <row r="82" spans="2:12" ht="24.75" hidden="1" x14ac:dyDescent="0.25">
      <c r="B82" s="368" t="s">
        <v>536</v>
      </c>
      <c r="C82" s="369">
        <v>46234</v>
      </c>
      <c r="D82" s="369">
        <v>46260.787693634302</v>
      </c>
      <c r="E82" s="368" t="s">
        <v>389</v>
      </c>
      <c r="F82" s="368" t="s">
        <v>658</v>
      </c>
      <c r="G82" s="368" t="s">
        <v>456</v>
      </c>
      <c r="H82" s="368" t="s">
        <v>544</v>
      </c>
      <c r="I82" s="370" t="s">
        <v>575</v>
      </c>
      <c r="J82" s="371" t="s">
        <v>576</v>
      </c>
      <c r="K82" s="372">
        <v>628</v>
      </c>
      <c r="L82" s="372">
        <v>0</v>
      </c>
    </row>
    <row r="83" spans="2:12" ht="24.75" hidden="1" x14ac:dyDescent="0.25">
      <c r="B83" s="368" t="s">
        <v>536</v>
      </c>
      <c r="C83" s="369">
        <v>46234</v>
      </c>
      <c r="D83" s="369">
        <v>46260.787693634302</v>
      </c>
      <c r="E83" s="368" t="s">
        <v>389</v>
      </c>
      <c r="F83" s="368" t="s">
        <v>658</v>
      </c>
      <c r="G83" s="368" t="s">
        <v>456</v>
      </c>
      <c r="H83" s="368" t="s">
        <v>544</v>
      </c>
      <c r="I83" s="370" t="s">
        <v>579</v>
      </c>
      <c r="J83" s="371" t="s">
        <v>211</v>
      </c>
      <c r="K83" s="372">
        <v>-6902381</v>
      </c>
      <c r="L83" s="372">
        <v>0</v>
      </c>
    </row>
    <row r="84" spans="2:12" ht="24.75" hidden="1" x14ac:dyDescent="0.25">
      <c r="B84" s="368" t="s">
        <v>536</v>
      </c>
      <c r="C84" s="369">
        <v>46234</v>
      </c>
      <c r="D84" s="369">
        <v>46260.787693634302</v>
      </c>
      <c r="E84" s="368" t="s">
        <v>389</v>
      </c>
      <c r="F84" s="368" t="s">
        <v>658</v>
      </c>
      <c r="G84" s="368" t="s">
        <v>456</v>
      </c>
      <c r="H84" s="368" t="s">
        <v>544</v>
      </c>
      <c r="I84" s="370" t="s">
        <v>580</v>
      </c>
      <c r="J84" s="371" t="s">
        <v>581</v>
      </c>
      <c r="K84" s="372">
        <v>321</v>
      </c>
      <c r="L84" s="372">
        <v>0</v>
      </c>
    </row>
    <row r="85" spans="2:12" ht="24.75" hidden="1" x14ac:dyDescent="0.25">
      <c r="B85" s="368" t="s">
        <v>536</v>
      </c>
      <c r="C85" s="369">
        <v>46234</v>
      </c>
      <c r="D85" s="369">
        <v>46260.787693634302</v>
      </c>
      <c r="E85" s="368" t="s">
        <v>389</v>
      </c>
      <c r="F85" s="368" t="s">
        <v>658</v>
      </c>
      <c r="G85" s="368" t="s">
        <v>456</v>
      </c>
      <c r="H85" s="368" t="s">
        <v>544</v>
      </c>
      <c r="I85" s="370" t="s">
        <v>584</v>
      </c>
      <c r="J85" s="371" t="s">
        <v>215</v>
      </c>
      <c r="K85" s="372">
        <v>41173</v>
      </c>
      <c r="L85" s="372">
        <v>0</v>
      </c>
    </row>
    <row r="86" spans="2:12" ht="24.75" hidden="1" x14ac:dyDescent="0.25">
      <c r="B86" s="368" t="s">
        <v>536</v>
      </c>
      <c r="C86" s="369">
        <v>46234</v>
      </c>
      <c r="D86" s="369">
        <v>46260.787693634302</v>
      </c>
      <c r="E86" s="368" t="s">
        <v>389</v>
      </c>
      <c r="F86" s="368" t="s">
        <v>658</v>
      </c>
      <c r="G86" s="368" t="s">
        <v>456</v>
      </c>
      <c r="H86" s="368" t="s">
        <v>544</v>
      </c>
      <c r="I86" s="370" t="s">
        <v>616</v>
      </c>
      <c r="J86" s="371" t="s">
        <v>617</v>
      </c>
      <c r="K86" s="372">
        <v>43463</v>
      </c>
      <c r="L86" s="372">
        <v>0</v>
      </c>
    </row>
    <row r="87" spans="2:12" ht="24.75" hidden="1" x14ac:dyDescent="0.25">
      <c r="B87" s="368" t="s">
        <v>536</v>
      </c>
      <c r="C87" s="369">
        <v>46234</v>
      </c>
      <c r="D87" s="369">
        <v>46260.787693634302</v>
      </c>
      <c r="E87" s="368" t="s">
        <v>389</v>
      </c>
      <c r="F87" s="368" t="s">
        <v>658</v>
      </c>
      <c r="G87" s="368" t="s">
        <v>456</v>
      </c>
      <c r="H87" s="368" t="s">
        <v>544</v>
      </c>
      <c r="I87" s="370" t="s">
        <v>1156</v>
      </c>
      <c r="J87" s="371" t="s">
        <v>1157</v>
      </c>
      <c r="K87" s="372">
        <v>1477128</v>
      </c>
      <c r="L87" s="372">
        <v>0</v>
      </c>
    </row>
    <row r="88" spans="2:12" ht="24.75" hidden="1" x14ac:dyDescent="0.25">
      <c r="B88" s="368" t="s">
        <v>536</v>
      </c>
      <c r="C88" s="369">
        <v>46234</v>
      </c>
      <c r="D88" s="369">
        <v>46260.787693634302</v>
      </c>
      <c r="E88" s="368" t="s">
        <v>389</v>
      </c>
      <c r="F88" s="368" t="s">
        <v>658</v>
      </c>
      <c r="G88" s="368" t="s">
        <v>456</v>
      </c>
      <c r="H88" s="368" t="s">
        <v>544</v>
      </c>
      <c r="I88" s="370" t="s">
        <v>984</v>
      </c>
      <c r="J88" s="371" t="s">
        <v>985</v>
      </c>
      <c r="K88" s="372">
        <v>57910</v>
      </c>
      <c r="L88" s="372">
        <v>0</v>
      </c>
    </row>
    <row r="89" spans="2:12" ht="24.75" hidden="1" x14ac:dyDescent="0.25">
      <c r="B89" s="368" t="s">
        <v>536</v>
      </c>
      <c r="C89" s="369">
        <v>46234</v>
      </c>
      <c r="D89" s="369">
        <v>46260.787693634302</v>
      </c>
      <c r="E89" s="368" t="s">
        <v>389</v>
      </c>
      <c r="F89" s="368" t="s">
        <v>658</v>
      </c>
      <c r="G89" s="368" t="s">
        <v>456</v>
      </c>
      <c r="H89" s="368" t="s">
        <v>544</v>
      </c>
      <c r="I89" s="370" t="s">
        <v>676</v>
      </c>
      <c r="J89" s="371" t="s">
        <v>677</v>
      </c>
      <c r="K89" s="372">
        <v>1185584</v>
      </c>
      <c r="L89" s="372">
        <v>0</v>
      </c>
    </row>
    <row r="90" spans="2:12" ht="24.75" hidden="1" x14ac:dyDescent="0.25">
      <c r="B90" s="368" t="s">
        <v>536</v>
      </c>
      <c r="C90" s="369">
        <v>46234</v>
      </c>
      <c r="D90" s="369">
        <v>46260.787693634302</v>
      </c>
      <c r="E90" s="368" t="s">
        <v>389</v>
      </c>
      <c r="F90" s="368" t="s">
        <v>658</v>
      </c>
      <c r="G90" s="368" t="s">
        <v>456</v>
      </c>
      <c r="H90" s="368" t="s">
        <v>544</v>
      </c>
      <c r="I90" s="370" t="s">
        <v>990</v>
      </c>
      <c r="J90" s="371" t="s">
        <v>991</v>
      </c>
      <c r="K90" s="372">
        <v>919344</v>
      </c>
      <c r="L90" s="372">
        <v>0</v>
      </c>
    </row>
    <row r="91" spans="2:12" ht="24.75" hidden="1" x14ac:dyDescent="0.25">
      <c r="B91" s="368" t="s">
        <v>536</v>
      </c>
      <c r="C91" s="369">
        <v>46234</v>
      </c>
      <c r="D91" s="369">
        <v>46260.787693634302</v>
      </c>
      <c r="E91" s="368" t="s">
        <v>389</v>
      </c>
      <c r="F91" s="368" t="s">
        <v>658</v>
      </c>
      <c r="G91" s="368" t="s">
        <v>456</v>
      </c>
      <c r="H91" s="368" t="s">
        <v>544</v>
      </c>
      <c r="I91" s="370" t="s">
        <v>650</v>
      </c>
      <c r="J91" s="371" t="s">
        <v>651</v>
      </c>
      <c r="K91" s="372">
        <v>2560</v>
      </c>
      <c r="L91" s="372">
        <v>0</v>
      </c>
    </row>
    <row r="92" spans="2:12" ht="24.75" hidden="1" x14ac:dyDescent="0.25">
      <c r="B92" s="368" t="s">
        <v>536</v>
      </c>
      <c r="C92" s="369">
        <v>46234</v>
      </c>
      <c r="D92" s="369">
        <v>46260.787693634302</v>
      </c>
      <c r="E92" s="368" t="s">
        <v>389</v>
      </c>
      <c r="F92" s="368" t="s">
        <v>658</v>
      </c>
      <c r="G92" s="368" t="s">
        <v>456</v>
      </c>
      <c r="H92" s="368" t="s">
        <v>544</v>
      </c>
      <c r="I92" s="370" t="s">
        <v>1126</v>
      </c>
      <c r="J92" s="371" t="s">
        <v>1127</v>
      </c>
      <c r="K92" s="372">
        <v>472637</v>
      </c>
      <c r="L92" s="372">
        <v>0</v>
      </c>
    </row>
    <row r="93" spans="2:12" ht="24.75" hidden="1" x14ac:dyDescent="0.25">
      <c r="B93" s="368" t="s">
        <v>536</v>
      </c>
      <c r="C93" s="369">
        <v>46234</v>
      </c>
      <c r="D93" s="369">
        <v>46260.787693634302</v>
      </c>
      <c r="E93" s="368" t="s">
        <v>389</v>
      </c>
      <c r="F93" s="368" t="s">
        <v>658</v>
      </c>
      <c r="G93" s="368" t="s">
        <v>456</v>
      </c>
      <c r="H93" s="368" t="s">
        <v>544</v>
      </c>
      <c r="I93" s="370" t="s">
        <v>1154</v>
      </c>
      <c r="J93" s="371" t="s">
        <v>1155</v>
      </c>
      <c r="K93" s="372">
        <v>33000</v>
      </c>
      <c r="L93" s="372">
        <v>0</v>
      </c>
    </row>
    <row r="94" spans="2:12" ht="24.75" hidden="1" x14ac:dyDescent="0.25">
      <c r="B94" s="368" t="s">
        <v>536</v>
      </c>
      <c r="C94" s="369">
        <v>46234</v>
      </c>
      <c r="D94" s="369">
        <v>46260.787693634302</v>
      </c>
      <c r="E94" s="368" t="s">
        <v>389</v>
      </c>
      <c r="F94" s="368" t="s">
        <v>658</v>
      </c>
      <c r="G94" s="368" t="s">
        <v>456</v>
      </c>
      <c r="H94" s="368" t="s">
        <v>544</v>
      </c>
      <c r="I94" s="370" t="s">
        <v>1012</v>
      </c>
      <c r="J94" s="371" t="s">
        <v>1013</v>
      </c>
      <c r="K94" s="372">
        <v>189</v>
      </c>
      <c r="L94" s="372">
        <v>0</v>
      </c>
    </row>
    <row r="95" spans="2:12" ht="24.75" hidden="1" x14ac:dyDescent="0.25">
      <c r="B95" s="368" t="s">
        <v>536</v>
      </c>
      <c r="C95" s="369">
        <v>46234</v>
      </c>
      <c r="D95" s="369">
        <v>46260.787693634302</v>
      </c>
      <c r="E95" s="368" t="s">
        <v>389</v>
      </c>
      <c r="F95" s="368" t="s">
        <v>658</v>
      </c>
      <c r="G95" s="368" t="s">
        <v>456</v>
      </c>
      <c r="H95" s="368" t="s">
        <v>544</v>
      </c>
      <c r="I95" s="370" t="s">
        <v>1016</v>
      </c>
      <c r="J95" s="371" t="s">
        <v>1017</v>
      </c>
      <c r="K95" s="372">
        <v>26334</v>
      </c>
      <c r="L95" s="372">
        <v>0</v>
      </c>
    </row>
    <row r="96" spans="2:12" ht="24.75" hidden="1" x14ac:dyDescent="0.25">
      <c r="B96" s="368" t="s">
        <v>536</v>
      </c>
      <c r="C96" s="369">
        <v>46234</v>
      </c>
      <c r="D96" s="369">
        <v>46260.787693634302</v>
      </c>
      <c r="E96" s="368" t="s">
        <v>389</v>
      </c>
      <c r="F96" s="368" t="s">
        <v>658</v>
      </c>
      <c r="G96" s="368" t="s">
        <v>456</v>
      </c>
      <c r="H96" s="368" t="s">
        <v>544</v>
      </c>
      <c r="I96" s="370" t="s">
        <v>1018</v>
      </c>
      <c r="J96" s="371" t="s">
        <v>1019</v>
      </c>
      <c r="K96" s="372">
        <v>88</v>
      </c>
      <c r="L96" s="372">
        <v>0</v>
      </c>
    </row>
    <row r="97" spans="2:12" ht="24.75" hidden="1" x14ac:dyDescent="0.25">
      <c r="B97" s="368" t="s">
        <v>536</v>
      </c>
      <c r="C97" s="369">
        <v>46234</v>
      </c>
      <c r="D97" s="369">
        <v>46260.787693634302</v>
      </c>
      <c r="E97" s="368" t="s">
        <v>389</v>
      </c>
      <c r="F97" s="368" t="s">
        <v>658</v>
      </c>
      <c r="G97" s="368" t="s">
        <v>456</v>
      </c>
      <c r="H97" s="368" t="s">
        <v>544</v>
      </c>
      <c r="I97" s="370" t="s">
        <v>1185</v>
      </c>
      <c r="J97" s="371" t="s">
        <v>1186</v>
      </c>
      <c r="K97" s="372">
        <v>167619</v>
      </c>
      <c r="L97" s="372">
        <v>0</v>
      </c>
    </row>
    <row r="98" spans="2:12" ht="24.75" hidden="1" x14ac:dyDescent="0.25">
      <c r="B98" s="368" t="s">
        <v>536</v>
      </c>
      <c r="C98" s="369">
        <v>46234</v>
      </c>
      <c r="D98" s="369">
        <v>46260.787693634302</v>
      </c>
      <c r="E98" s="368" t="s">
        <v>389</v>
      </c>
      <c r="F98" s="368" t="s">
        <v>659</v>
      </c>
      <c r="G98" s="368" t="s">
        <v>455</v>
      </c>
      <c r="H98" s="368" t="s">
        <v>538</v>
      </c>
      <c r="I98" s="370" t="s">
        <v>538</v>
      </c>
      <c r="J98" s="371" t="s">
        <v>538</v>
      </c>
      <c r="K98" s="372">
        <v>0</v>
      </c>
      <c r="L98" s="372">
        <v>8634907</v>
      </c>
    </row>
    <row r="99" spans="2:12" ht="24.75" hidden="1" x14ac:dyDescent="0.25">
      <c r="B99" s="368" t="s">
        <v>536</v>
      </c>
      <c r="C99" s="369">
        <v>46234</v>
      </c>
      <c r="D99" s="369">
        <v>46260.787693634302</v>
      </c>
      <c r="E99" s="368" t="s">
        <v>389</v>
      </c>
      <c r="F99" s="368" t="s">
        <v>659</v>
      </c>
      <c r="G99" s="368" t="s">
        <v>455</v>
      </c>
      <c r="H99" s="368" t="s">
        <v>544</v>
      </c>
      <c r="I99" s="370" t="s">
        <v>1259</v>
      </c>
      <c r="J99" s="371" t="s">
        <v>1260</v>
      </c>
      <c r="K99" s="372">
        <v>94423</v>
      </c>
      <c r="L99" s="372">
        <v>0</v>
      </c>
    </row>
    <row r="100" spans="2:12" ht="24.75" hidden="1" x14ac:dyDescent="0.25">
      <c r="B100" s="368" t="s">
        <v>536</v>
      </c>
      <c r="C100" s="369">
        <v>46234</v>
      </c>
      <c r="D100" s="369">
        <v>46260.787693634302</v>
      </c>
      <c r="E100" s="368" t="s">
        <v>389</v>
      </c>
      <c r="F100" s="368" t="s">
        <v>659</v>
      </c>
      <c r="G100" s="368" t="s">
        <v>455</v>
      </c>
      <c r="H100" s="368" t="s">
        <v>544</v>
      </c>
      <c r="I100" s="370" t="s">
        <v>579</v>
      </c>
      <c r="J100" s="371" t="s">
        <v>211</v>
      </c>
      <c r="K100" s="372">
        <v>-127</v>
      </c>
      <c r="L100" s="372">
        <v>0</v>
      </c>
    </row>
    <row r="101" spans="2:12" ht="24.75" hidden="1" x14ac:dyDescent="0.25">
      <c r="B101" s="368" t="s">
        <v>536</v>
      </c>
      <c r="C101" s="369">
        <v>46234</v>
      </c>
      <c r="D101" s="369">
        <v>46260.787693634302</v>
      </c>
      <c r="E101" s="368" t="s">
        <v>389</v>
      </c>
      <c r="F101" s="368" t="s">
        <v>659</v>
      </c>
      <c r="G101" s="368" t="s">
        <v>455</v>
      </c>
      <c r="H101" s="368" t="s">
        <v>544</v>
      </c>
      <c r="I101" s="370" t="s">
        <v>660</v>
      </c>
      <c r="J101" s="371" t="s">
        <v>661</v>
      </c>
      <c r="K101" s="372">
        <v>243</v>
      </c>
      <c r="L101" s="372">
        <v>0</v>
      </c>
    </row>
    <row r="102" spans="2:12" ht="24.75" hidden="1" x14ac:dyDescent="0.25">
      <c r="B102" s="368" t="s">
        <v>536</v>
      </c>
      <c r="C102" s="369">
        <v>46234</v>
      </c>
      <c r="D102" s="369">
        <v>46260.787693634302</v>
      </c>
      <c r="E102" s="368" t="s">
        <v>389</v>
      </c>
      <c r="F102" s="368" t="s">
        <v>659</v>
      </c>
      <c r="G102" s="368" t="s">
        <v>455</v>
      </c>
      <c r="H102" s="368" t="s">
        <v>544</v>
      </c>
      <c r="I102" s="370" t="s">
        <v>662</v>
      </c>
      <c r="J102" s="371" t="s">
        <v>663</v>
      </c>
      <c r="K102" s="372">
        <v>-32181</v>
      </c>
      <c r="L102" s="372">
        <v>0</v>
      </c>
    </row>
    <row r="103" spans="2:12" ht="24.75" hidden="1" x14ac:dyDescent="0.25">
      <c r="B103" s="368" t="s">
        <v>536</v>
      </c>
      <c r="C103" s="369">
        <v>46234</v>
      </c>
      <c r="D103" s="369">
        <v>46260.787693634302</v>
      </c>
      <c r="E103" s="368" t="s">
        <v>389</v>
      </c>
      <c r="F103" s="368" t="s">
        <v>659</v>
      </c>
      <c r="G103" s="368" t="s">
        <v>455</v>
      </c>
      <c r="H103" s="368" t="s">
        <v>544</v>
      </c>
      <c r="I103" s="370" t="s">
        <v>600</v>
      </c>
      <c r="J103" s="371" t="s">
        <v>601</v>
      </c>
      <c r="K103" s="372">
        <v>3112000</v>
      </c>
      <c r="L103" s="372">
        <v>0</v>
      </c>
    </row>
    <row r="104" spans="2:12" ht="24.75" hidden="1" x14ac:dyDescent="0.25">
      <c r="B104" s="368" t="s">
        <v>536</v>
      </c>
      <c r="C104" s="369">
        <v>46234</v>
      </c>
      <c r="D104" s="369">
        <v>46260.787693634302</v>
      </c>
      <c r="E104" s="368" t="s">
        <v>389</v>
      </c>
      <c r="F104" s="368" t="s">
        <v>659</v>
      </c>
      <c r="G104" s="368" t="s">
        <v>455</v>
      </c>
      <c r="H104" s="368" t="s">
        <v>544</v>
      </c>
      <c r="I104" s="370" t="s">
        <v>664</v>
      </c>
      <c r="J104" s="371" t="s">
        <v>665</v>
      </c>
      <c r="K104" s="372">
        <v>-10196</v>
      </c>
      <c r="L104" s="372">
        <v>0</v>
      </c>
    </row>
    <row r="105" spans="2:12" ht="24.75" hidden="1" x14ac:dyDescent="0.25">
      <c r="B105" s="368" t="s">
        <v>536</v>
      </c>
      <c r="C105" s="369">
        <v>46234</v>
      </c>
      <c r="D105" s="369">
        <v>46260.787693634302</v>
      </c>
      <c r="E105" s="368" t="s">
        <v>389</v>
      </c>
      <c r="F105" s="368" t="s">
        <v>659</v>
      </c>
      <c r="G105" s="368" t="s">
        <v>455</v>
      </c>
      <c r="H105" s="368" t="s">
        <v>544</v>
      </c>
      <c r="I105" s="370" t="s">
        <v>666</v>
      </c>
      <c r="J105" s="371" t="s">
        <v>667</v>
      </c>
      <c r="K105" s="372">
        <v>-164</v>
      </c>
      <c r="L105" s="372">
        <v>0</v>
      </c>
    </row>
    <row r="106" spans="2:12" ht="24.75" hidden="1" x14ac:dyDescent="0.25">
      <c r="B106" s="368" t="s">
        <v>536</v>
      </c>
      <c r="C106" s="369">
        <v>46234</v>
      </c>
      <c r="D106" s="369">
        <v>46260.787693634302</v>
      </c>
      <c r="E106" s="368" t="s">
        <v>389</v>
      </c>
      <c r="F106" s="368" t="s">
        <v>659</v>
      </c>
      <c r="G106" s="368" t="s">
        <v>455</v>
      </c>
      <c r="H106" s="368" t="s">
        <v>544</v>
      </c>
      <c r="I106" s="370" t="s">
        <v>610</v>
      </c>
      <c r="J106" s="371" t="s">
        <v>611</v>
      </c>
      <c r="K106" s="372">
        <v>881120</v>
      </c>
      <c r="L106" s="372">
        <v>0</v>
      </c>
    </row>
    <row r="107" spans="2:12" ht="24.75" hidden="1" x14ac:dyDescent="0.25">
      <c r="B107" s="368" t="s">
        <v>536</v>
      </c>
      <c r="C107" s="369">
        <v>46234</v>
      </c>
      <c r="D107" s="369">
        <v>46260.787693634302</v>
      </c>
      <c r="E107" s="368" t="s">
        <v>389</v>
      </c>
      <c r="F107" s="368" t="s">
        <v>659</v>
      </c>
      <c r="G107" s="368" t="s">
        <v>455</v>
      </c>
      <c r="H107" s="368" t="s">
        <v>544</v>
      </c>
      <c r="I107" s="370" t="s">
        <v>668</v>
      </c>
      <c r="J107" s="371" t="s">
        <v>669</v>
      </c>
      <c r="K107" s="372">
        <v>850</v>
      </c>
      <c r="L107" s="372">
        <v>0</v>
      </c>
    </row>
    <row r="108" spans="2:12" ht="24.75" hidden="1" x14ac:dyDescent="0.25">
      <c r="B108" s="368" t="s">
        <v>536</v>
      </c>
      <c r="C108" s="369">
        <v>46234</v>
      </c>
      <c r="D108" s="369">
        <v>46260.787693634302</v>
      </c>
      <c r="E108" s="368" t="s">
        <v>389</v>
      </c>
      <c r="F108" s="368" t="s">
        <v>659</v>
      </c>
      <c r="G108" s="368" t="s">
        <v>455</v>
      </c>
      <c r="H108" s="368" t="s">
        <v>544</v>
      </c>
      <c r="I108" s="370" t="s">
        <v>670</v>
      </c>
      <c r="J108" s="371" t="s">
        <v>671</v>
      </c>
      <c r="K108" s="372">
        <v>146825</v>
      </c>
      <c r="L108" s="372">
        <v>0</v>
      </c>
    </row>
    <row r="109" spans="2:12" ht="24.75" hidden="1" x14ac:dyDescent="0.25">
      <c r="B109" s="368" t="s">
        <v>536</v>
      </c>
      <c r="C109" s="369">
        <v>46234</v>
      </c>
      <c r="D109" s="369">
        <v>46260.787693634302</v>
      </c>
      <c r="E109" s="368" t="s">
        <v>389</v>
      </c>
      <c r="F109" s="368" t="s">
        <v>659</v>
      </c>
      <c r="G109" s="368" t="s">
        <v>455</v>
      </c>
      <c r="H109" s="368" t="s">
        <v>544</v>
      </c>
      <c r="I109" s="370" t="s">
        <v>584</v>
      </c>
      <c r="J109" s="371" t="s">
        <v>215</v>
      </c>
      <c r="K109" s="372">
        <v>-906</v>
      </c>
      <c r="L109" s="372">
        <v>0</v>
      </c>
    </row>
    <row r="110" spans="2:12" ht="24.75" hidden="1" x14ac:dyDescent="0.25">
      <c r="B110" s="368" t="s">
        <v>536</v>
      </c>
      <c r="C110" s="369">
        <v>46234</v>
      </c>
      <c r="D110" s="369">
        <v>46260.787693634302</v>
      </c>
      <c r="E110" s="368" t="s">
        <v>389</v>
      </c>
      <c r="F110" s="368" t="s">
        <v>659</v>
      </c>
      <c r="G110" s="368" t="s">
        <v>455</v>
      </c>
      <c r="H110" s="368" t="s">
        <v>544</v>
      </c>
      <c r="I110" s="370" t="s">
        <v>672</v>
      </c>
      <c r="J110" s="371" t="s">
        <v>673</v>
      </c>
      <c r="K110" s="372">
        <v>285681</v>
      </c>
      <c r="L110" s="372">
        <v>0</v>
      </c>
    </row>
    <row r="111" spans="2:12" ht="24.75" hidden="1" x14ac:dyDescent="0.25">
      <c r="B111" s="368" t="s">
        <v>536</v>
      </c>
      <c r="C111" s="369">
        <v>46234</v>
      </c>
      <c r="D111" s="369">
        <v>46260.787693634302</v>
      </c>
      <c r="E111" s="368" t="s">
        <v>389</v>
      </c>
      <c r="F111" s="368" t="s">
        <v>659</v>
      </c>
      <c r="G111" s="368" t="s">
        <v>455</v>
      </c>
      <c r="H111" s="368" t="s">
        <v>544</v>
      </c>
      <c r="I111" s="370" t="s">
        <v>674</v>
      </c>
      <c r="J111" s="371" t="s">
        <v>675</v>
      </c>
      <c r="K111" s="372">
        <v>228</v>
      </c>
      <c r="L111" s="372">
        <v>0</v>
      </c>
    </row>
    <row r="112" spans="2:12" ht="24.75" hidden="1" x14ac:dyDescent="0.25">
      <c r="B112" s="368" t="s">
        <v>536</v>
      </c>
      <c r="C112" s="369">
        <v>46234</v>
      </c>
      <c r="D112" s="369">
        <v>46260.787693634302</v>
      </c>
      <c r="E112" s="368" t="s">
        <v>389</v>
      </c>
      <c r="F112" s="368" t="s">
        <v>659</v>
      </c>
      <c r="G112" s="368" t="s">
        <v>455</v>
      </c>
      <c r="H112" s="368" t="s">
        <v>544</v>
      </c>
      <c r="I112" s="370" t="s">
        <v>630</v>
      </c>
      <c r="J112" s="371" t="s">
        <v>631</v>
      </c>
      <c r="K112" s="372">
        <v>364992</v>
      </c>
      <c r="L112" s="372">
        <v>0</v>
      </c>
    </row>
    <row r="113" spans="2:12" ht="24.75" hidden="1" x14ac:dyDescent="0.25">
      <c r="B113" s="368" t="s">
        <v>536</v>
      </c>
      <c r="C113" s="369">
        <v>46234</v>
      </c>
      <c r="D113" s="369">
        <v>46260.787693634302</v>
      </c>
      <c r="E113" s="368" t="s">
        <v>389</v>
      </c>
      <c r="F113" s="368" t="s">
        <v>659</v>
      </c>
      <c r="G113" s="368" t="s">
        <v>455</v>
      </c>
      <c r="H113" s="368" t="s">
        <v>544</v>
      </c>
      <c r="I113" s="370" t="s">
        <v>632</v>
      </c>
      <c r="J113" s="371" t="s">
        <v>633</v>
      </c>
      <c r="K113" s="372">
        <v>455</v>
      </c>
      <c r="L113" s="372">
        <v>0</v>
      </c>
    </row>
    <row r="114" spans="2:12" ht="24.75" hidden="1" x14ac:dyDescent="0.25">
      <c r="B114" s="368" t="s">
        <v>536</v>
      </c>
      <c r="C114" s="369">
        <v>46234</v>
      </c>
      <c r="D114" s="369">
        <v>46260.787693634302</v>
      </c>
      <c r="E114" s="368" t="s">
        <v>389</v>
      </c>
      <c r="F114" s="368" t="s">
        <v>659</v>
      </c>
      <c r="G114" s="368" t="s">
        <v>455</v>
      </c>
      <c r="H114" s="368" t="s">
        <v>544</v>
      </c>
      <c r="I114" s="370" t="s">
        <v>676</v>
      </c>
      <c r="J114" s="371" t="s">
        <v>677</v>
      </c>
      <c r="K114" s="372">
        <v>2010721</v>
      </c>
      <c r="L114" s="372">
        <v>0</v>
      </c>
    </row>
    <row r="115" spans="2:12" ht="24.75" hidden="1" x14ac:dyDescent="0.25">
      <c r="B115" s="368" t="s">
        <v>536</v>
      </c>
      <c r="C115" s="369">
        <v>46234</v>
      </c>
      <c r="D115" s="369">
        <v>46260.787693634302</v>
      </c>
      <c r="E115" s="368" t="s">
        <v>389</v>
      </c>
      <c r="F115" s="368" t="s">
        <v>659</v>
      </c>
      <c r="G115" s="368" t="s">
        <v>455</v>
      </c>
      <c r="H115" s="368" t="s">
        <v>544</v>
      </c>
      <c r="I115" s="370" t="s">
        <v>678</v>
      </c>
      <c r="J115" s="371" t="s">
        <v>679</v>
      </c>
      <c r="K115" s="372">
        <v>279481</v>
      </c>
      <c r="L115" s="372">
        <v>0</v>
      </c>
    </row>
    <row r="116" spans="2:12" ht="24.75" hidden="1" x14ac:dyDescent="0.25">
      <c r="B116" s="368" t="s">
        <v>536</v>
      </c>
      <c r="C116" s="369">
        <v>46234</v>
      </c>
      <c r="D116" s="369">
        <v>46260.787693634302</v>
      </c>
      <c r="E116" s="368" t="s">
        <v>389</v>
      </c>
      <c r="F116" s="368" t="s">
        <v>659</v>
      </c>
      <c r="G116" s="368" t="s">
        <v>455</v>
      </c>
      <c r="H116" s="368" t="s">
        <v>544</v>
      </c>
      <c r="I116" s="370" t="s">
        <v>680</v>
      </c>
      <c r="J116" s="371" t="s">
        <v>681</v>
      </c>
      <c r="K116" s="372">
        <v>593669</v>
      </c>
      <c r="L116" s="372">
        <v>0</v>
      </c>
    </row>
    <row r="117" spans="2:12" ht="24.75" hidden="1" x14ac:dyDescent="0.25">
      <c r="B117" s="368" t="s">
        <v>536</v>
      </c>
      <c r="C117" s="369">
        <v>46234</v>
      </c>
      <c r="D117" s="369">
        <v>46260.787693634302</v>
      </c>
      <c r="E117" s="368" t="s">
        <v>389</v>
      </c>
      <c r="F117" s="368" t="s">
        <v>659</v>
      </c>
      <c r="G117" s="368" t="s">
        <v>455</v>
      </c>
      <c r="H117" s="368" t="s">
        <v>544</v>
      </c>
      <c r="I117" s="370" t="s">
        <v>646</v>
      </c>
      <c r="J117" s="371" t="s">
        <v>647</v>
      </c>
      <c r="K117" s="372">
        <v>290500</v>
      </c>
      <c r="L117" s="372">
        <v>0</v>
      </c>
    </row>
    <row r="118" spans="2:12" ht="24.75" hidden="1" x14ac:dyDescent="0.25">
      <c r="B118" s="368" t="s">
        <v>536</v>
      </c>
      <c r="C118" s="369">
        <v>46234</v>
      </c>
      <c r="D118" s="369">
        <v>46260.787693634302</v>
      </c>
      <c r="E118" s="368" t="s">
        <v>389</v>
      </c>
      <c r="F118" s="368" t="s">
        <v>659</v>
      </c>
      <c r="G118" s="368" t="s">
        <v>455</v>
      </c>
      <c r="H118" s="368" t="s">
        <v>544</v>
      </c>
      <c r="I118" s="370" t="s">
        <v>1126</v>
      </c>
      <c r="J118" s="371" t="s">
        <v>1127</v>
      </c>
      <c r="K118" s="372">
        <v>470588</v>
      </c>
      <c r="L118" s="372">
        <v>0</v>
      </c>
    </row>
    <row r="119" spans="2:12" ht="24.75" hidden="1" x14ac:dyDescent="0.25">
      <c r="B119" s="368" t="s">
        <v>536</v>
      </c>
      <c r="C119" s="369">
        <v>46234</v>
      </c>
      <c r="D119" s="369">
        <v>46260.787693634302</v>
      </c>
      <c r="E119" s="368" t="s">
        <v>389</v>
      </c>
      <c r="F119" s="368" t="s">
        <v>659</v>
      </c>
      <c r="G119" s="368" t="s">
        <v>455</v>
      </c>
      <c r="H119" s="368" t="s">
        <v>544</v>
      </c>
      <c r="I119" s="370" t="s">
        <v>1154</v>
      </c>
      <c r="J119" s="371" t="s">
        <v>1155</v>
      </c>
      <c r="K119" s="372">
        <v>33000</v>
      </c>
      <c r="L119" s="372">
        <v>0</v>
      </c>
    </row>
    <row r="120" spans="2:12" ht="24.75" hidden="1" x14ac:dyDescent="0.25">
      <c r="B120" s="368" t="s">
        <v>536</v>
      </c>
      <c r="C120" s="369">
        <v>46234</v>
      </c>
      <c r="D120" s="369">
        <v>46260.787693634302</v>
      </c>
      <c r="E120" s="368" t="s">
        <v>389</v>
      </c>
      <c r="F120" s="368" t="s">
        <v>659</v>
      </c>
      <c r="G120" s="368" t="s">
        <v>455</v>
      </c>
      <c r="H120" s="368" t="s">
        <v>544</v>
      </c>
      <c r="I120" s="370" t="s">
        <v>682</v>
      </c>
      <c r="J120" s="371" t="s">
        <v>683</v>
      </c>
      <c r="K120" s="372">
        <v>175</v>
      </c>
      <c r="L120" s="372">
        <v>0</v>
      </c>
    </row>
    <row r="121" spans="2:12" ht="24.75" hidden="1" x14ac:dyDescent="0.25">
      <c r="B121" s="368" t="s">
        <v>536</v>
      </c>
      <c r="C121" s="369">
        <v>46234</v>
      </c>
      <c r="D121" s="369">
        <v>46260.787693634302</v>
      </c>
      <c r="E121" s="368" t="s">
        <v>389</v>
      </c>
      <c r="F121" s="368" t="s">
        <v>659</v>
      </c>
      <c r="G121" s="368" t="s">
        <v>455</v>
      </c>
      <c r="H121" s="368" t="s">
        <v>544</v>
      </c>
      <c r="I121" s="370" t="s">
        <v>1185</v>
      </c>
      <c r="J121" s="371" t="s">
        <v>1186</v>
      </c>
      <c r="K121" s="372">
        <v>113530</v>
      </c>
      <c r="L121" s="372">
        <v>0</v>
      </c>
    </row>
    <row r="122" spans="2:12" ht="24.75" hidden="1" x14ac:dyDescent="0.25">
      <c r="B122" s="368" t="s">
        <v>536</v>
      </c>
      <c r="C122" s="369">
        <v>46234</v>
      </c>
      <c r="D122" s="369">
        <v>46260.787693634302</v>
      </c>
      <c r="E122" s="368" t="s">
        <v>389</v>
      </c>
      <c r="F122" s="368" t="s">
        <v>684</v>
      </c>
      <c r="G122" s="368" t="s">
        <v>456</v>
      </c>
      <c r="H122" s="368" t="s">
        <v>538</v>
      </c>
      <c r="I122" s="370" t="s">
        <v>538</v>
      </c>
      <c r="J122" s="371" t="s">
        <v>538</v>
      </c>
      <c r="K122" s="372">
        <v>0</v>
      </c>
      <c r="L122" s="372">
        <v>-5100674</v>
      </c>
    </row>
    <row r="123" spans="2:12" ht="24.75" hidden="1" x14ac:dyDescent="0.25">
      <c r="B123" s="368" t="s">
        <v>536</v>
      </c>
      <c r="C123" s="369">
        <v>46234</v>
      </c>
      <c r="D123" s="369">
        <v>46260.787693634302</v>
      </c>
      <c r="E123" s="368" t="s">
        <v>389</v>
      </c>
      <c r="F123" s="368" t="s">
        <v>684</v>
      </c>
      <c r="G123" s="368" t="s">
        <v>456</v>
      </c>
      <c r="H123" s="368" t="s">
        <v>544</v>
      </c>
      <c r="I123" s="370" t="s">
        <v>579</v>
      </c>
      <c r="J123" s="371" t="s">
        <v>211</v>
      </c>
      <c r="K123" s="372">
        <v>-5101968</v>
      </c>
      <c r="L123" s="372">
        <v>0</v>
      </c>
    </row>
    <row r="124" spans="2:12" ht="24.75" hidden="1" x14ac:dyDescent="0.25">
      <c r="B124" s="368" t="s">
        <v>536</v>
      </c>
      <c r="C124" s="369">
        <v>46234</v>
      </c>
      <c r="D124" s="369">
        <v>46260.787693634302</v>
      </c>
      <c r="E124" s="368" t="s">
        <v>389</v>
      </c>
      <c r="F124" s="368" t="s">
        <v>684</v>
      </c>
      <c r="G124" s="368" t="s">
        <v>456</v>
      </c>
      <c r="H124" s="368" t="s">
        <v>544</v>
      </c>
      <c r="I124" s="370" t="s">
        <v>584</v>
      </c>
      <c r="J124" s="371" t="s">
        <v>215</v>
      </c>
      <c r="K124" s="372">
        <v>1294</v>
      </c>
      <c r="L124" s="372">
        <v>0</v>
      </c>
    </row>
    <row r="125" spans="2:12" ht="24.75" hidden="1" x14ac:dyDescent="0.25">
      <c r="B125" s="368" t="s">
        <v>536</v>
      </c>
      <c r="C125" s="369">
        <v>46234</v>
      </c>
      <c r="D125" s="369">
        <v>46260.787693634302</v>
      </c>
      <c r="E125" s="368" t="s">
        <v>389</v>
      </c>
      <c r="F125" s="368" t="s">
        <v>685</v>
      </c>
      <c r="G125" s="368" t="s">
        <v>455</v>
      </c>
      <c r="H125" s="368" t="s">
        <v>538</v>
      </c>
      <c r="I125" s="370" t="s">
        <v>538</v>
      </c>
      <c r="J125" s="371" t="s">
        <v>538</v>
      </c>
      <c r="K125" s="372">
        <v>0</v>
      </c>
      <c r="L125" s="372">
        <v>30293000</v>
      </c>
    </row>
    <row r="126" spans="2:12" ht="24.75" hidden="1" x14ac:dyDescent="0.25">
      <c r="B126" s="368" t="s">
        <v>536</v>
      </c>
      <c r="C126" s="369">
        <v>46234</v>
      </c>
      <c r="D126" s="369">
        <v>46260.787693634302</v>
      </c>
      <c r="E126" s="368" t="s">
        <v>389</v>
      </c>
      <c r="F126" s="368" t="s">
        <v>685</v>
      </c>
      <c r="G126" s="368" t="s">
        <v>455</v>
      </c>
      <c r="H126" s="368" t="s">
        <v>544</v>
      </c>
      <c r="I126" s="370" t="s">
        <v>1083</v>
      </c>
      <c r="J126" s="371" t="s">
        <v>1084</v>
      </c>
      <c r="K126" s="372">
        <v>-6370000</v>
      </c>
      <c r="L126" s="372">
        <v>0</v>
      </c>
    </row>
    <row r="127" spans="2:12" ht="24.75" hidden="1" x14ac:dyDescent="0.25">
      <c r="B127" s="368" t="s">
        <v>536</v>
      </c>
      <c r="C127" s="369">
        <v>46234</v>
      </c>
      <c r="D127" s="369">
        <v>46260.787693634302</v>
      </c>
      <c r="E127" s="368" t="s">
        <v>389</v>
      </c>
      <c r="F127" s="368" t="s">
        <v>685</v>
      </c>
      <c r="G127" s="368" t="s">
        <v>455</v>
      </c>
      <c r="H127" s="368" t="s">
        <v>544</v>
      </c>
      <c r="I127" s="370" t="s">
        <v>1187</v>
      </c>
      <c r="J127" s="371" t="s">
        <v>1188</v>
      </c>
      <c r="K127" s="372">
        <v>-2135000</v>
      </c>
      <c r="L127" s="372">
        <v>0</v>
      </c>
    </row>
    <row r="128" spans="2:12" ht="24.75" hidden="1" x14ac:dyDescent="0.25">
      <c r="B128" s="368" t="s">
        <v>536</v>
      </c>
      <c r="C128" s="369">
        <v>46234</v>
      </c>
      <c r="D128" s="369">
        <v>46260.787693634302</v>
      </c>
      <c r="E128" s="368" t="s">
        <v>389</v>
      </c>
      <c r="F128" s="368" t="s">
        <v>685</v>
      </c>
      <c r="G128" s="368" t="s">
        <v>455</v>
      </c>
      <c r="H128" s="368" t="s">
        <v>544</v>
      </c>
      <c r="I128" s="370" t="s">
        <v>1189</v>
      </c>
      <c r="J128" s="371" t="s">
        <v>1190</v>
      </c>
      <c r="K128" s="372">
        <v>-349000</v>
      </c>
      <c r="L128" s="372">
        <v>0</v>
      </c>
    </row>
    <row r="129" spans="2:12" ht="24.75" hidden="1" x14ac:dyDescent="0.25">
      <c r="B129" s="368" t="s">
        <v>536</v>
      </c>
      <c r="C129" s="369">
        <v>46234</v>
      </c>
      <c r="D129" s="369">
        <v>46260.787693634302</v>
      </c>
      <c r="E129" s="368" t="s">
        <v>389</v>
      </c>
      <c r="F129" s="368" t="s">
        <v>685</v>
      </c>
      <c r="G129" s="368" t="s">
        <v>455</v>
      </c>
      <c r="H129" s="368" t="s">
        <v>544</v>
      </c>
      <c r="I129" s="370" t="s">
        <v>686</v>
      </c>
      <c r="J129" s="371" t="s">
        <v>687</v>
      </c>
      <c r="K129" s="372">
        <v>-12031836</v>
      </c>
      <c r="L129" s="372">
        <v>0</v>
      </c>
    </row>
    <row r="130" spans="2:12" ht="24.75" hidden="1" x14ac:dyDescent="0.25">
      <c r="B130" s="368" t="s">
        <v>536</v>
      </c>
      <c r="C130" s="369">
        <v>46234</v>
      </c>
      <c r="D130" s="369">
        <v>46260.787693634302</v>
      </c>
      <c r="E130" s="368" t="s">
        <v>389</v>
      </c>
      <c r="F130" s="368" t="s">
        <v>685</v>
      </c>
      <c r="G130" s="368" t="s">
        <v>455</v>
      </c>
      <c r="H130" s="368" t="s">
        <v>544</v>
      </c>
      <c r="I130" s="370" t="s">
        <v>688</v>
      </c>
      <c r="J130" s="371" t="s">
        <v>689</v>
      </c>
      <c r="K130" s="372">
        <v>-1717930</v>
      </c>
      <c r="L130" s="372">
        <v>0</v>
      </c>
    </row>
    <row r="131" spans="2:12" ht="24.75" hidden="1" x14ac:dyDescent="0.25">
      <c r="B131" s="368" t="s">
        <v>536</v>
      </c>
      <c r="C131" s="369">
        <v>46234</v>
      </c>
      <c r="D131" s="369">
        <v>46260.787693634302</v>
      </c>
      <c r="E131" s="368" t="s">
        <v>389</v>
      </c>
      <c r="F131" s="368" t="s">
        <v>685</v>
      </c>
      <c r="G131" s="368" t="s">
        <v>455</v>
      </c>
      <c r="H131" s="368" t="s">
        <v>544</v>
      </c>
      <c r="I131" s="370" t="s">
        <v>690</v>
      </c>
      <c r="J131" s="371" t="s">
        <v>691</v>
      </c>
      <c r="K131" s="372">
        <v>-832611</v>
      </c>
      <c r="L131" s="372">
        <v>0</v>
      </c>
    </row>
    <row r="132" spans="2:12" ht="24.75" hidden="1" x14ac:dyDescent="0.25">
      <c r="B132" s="368" t="s">
        <v>536</v>
      </c>
      <c r="C132" s="369">
        <v>46234</v>
      </c>
      <c r="D132" s="369">
        <v>46260.787693634302</v>
      </c>
      <c r="E132" s="368" t="s">
        <v>389</v>
      </c>
      <c r="F132" s="368" t="s">
        <v>685</v>
      </c>
      <c r="G132" s="368" t="s">
        <v>455</v>
      </c>
      <c r="H132" s="368" t="s">
        <v>544</v>
      </c>
      <c r="I132" s="370" t="s">
        <v>1085</v>
      </c>
      <c r="J132" s="371" t="s">
        <v>1086</v>
      </c>
      <c r="K132" s="372">
        <v>-1635000</v>
      </c>
      <c r="L132" s="372">
        <v>0</v>
      </c>
    </row>
    <row r="133" spans="2:12" ht="24.75" hidden="1" x14ac:dyDescent="0.25">
      <c r="B133" s="368" t="s">
        <v>536</v>
      </c>
      <c r="C133" s="369">
        <v>46234</v>
      </c>
      <c r="D133" s="369">
        <v>46260.787693634302</v>
      </c>
      <c r="E133" s="368" t="s">
        <v>389</v>
      </c>
      <c r="F133" s="368" t="s">
        <v>685</v>
      </c>
      <c r="G133" s="368" t="s">
        <v>455</v>
      </c>
      <c r="H133" s="368" t="s">
        <v>544</v>
      </c>
      <c r="I133" s="370" t="s">
        <v>692</v>
      </c>
      <c r="J133" s="371" t="s">
        <v>693</v>
      </c>
      <c r="K133" s="372">
        <v>-41000</v>
      </c>
      <c r="L133" s="372">
        <v>0</v>
      </c>
    </row>
    <row r="134" spans="2:12" ht="24.75" hidden="1" x14ac:dyDescent="0.25">
      <c r="B134" s="368" t="s">
        <v>536</v>
      </c>
      <c r="C134" s="369">
        <v>46234</v>
      </c>
      <c r="D134" s="369">
        <v>46260.787693634302</v>
      </c>
      <c r="E134" s="368" t="s">
        <v>389</v>
      </c>
      <c r="F134" s="368" t="s">
        <v>685</v>
      </c>
      <c r="G134" s="368" t="s">
        <v>455</v>
      </c>
      <c r="H134" s="368" t="s">
        <v>544</v>
      </c>
      <c r="I134" s="370" t="s">
        <v>694</v>
      </c>
      <c r="J134" s="371" t="s">
        <v>695</v>
      </c>
      <c r="K134" s="372">
        <v>-2264000</v>
      </c>
      <c r="L134" s="372">
        <v>0</v>
      </c>
    </row>
    <row r="135" spans="2:12" ht="24.75" hidden="1" x14ac:dyDescent="0.25">
      <c r="B135" s="368" t="s">
        <v>536</v>
      </c>
      <c r="C135" s="369">
        <v>46234</v>
      </c>
      <c r="D135" s="369">
        <v>46260.787693634302</v>
      </c>
      <c r="E135" s="368" t="s">
        <v>389</v>
      </c>
      <c r="F135" s="368" t="s">
        <v>685</v>
      </c>
      <c r="G135" s="368" t="s">
        <v>455</v>
      </c>
      <c r="H135" s="368" t="s">
        <v>544</v>
      </c>
      <c r="I135" s="370" t="s">
        <v>696</v>
      </c>
      <c r="J135" s="371" t="s">
        <v>255</v>
      </c>
      <c r="K135" s="372">
        <v>-68613000</v>
      </c>
      <c r="L135" s="372">
        <v>0</v>
      </c>
    </row>
    <row r="136" spans="2:12" ht="24.75" hidden="1" x14ac:dyDescent="0.25">
      <c r="B136" s="368" t="s">
        <v>536</v>
      </c>
      <c r="C136" s="369">
        <v>46234</v>
      </c>
      <c r="D136" s="369">
        <v>46260.787693634302</v>
      </c>
      <c r="E136" s="368" t="s">
        <v>389</v>
      </c>
      <c r="F136" s="368" t="s">
        <v>685</v>
      </c>
      <c r="G136" s="368" t="s">
        <v>455</v>
      </c>
      <c r="H136" s="368" t="s">
        <v>544</v>
      </c>
      <c r="I136" s="370" t="s">
        <v>697</v>
      </c>
      <c r="J136" s="371" t="s">
        <v>698</v>
      </c>
      <c r="K136" s="372">
        <v>3318000</v>
      </c>
      <c r="L136" s="372">
        <v>0</v>
      </c>
    </row>
    <row r="137" spans="2:12" ht="24.75" hidden="1" x14ac:dyDescent="0.25">
      <c r="B137" s="368" t="s">
        <v>536</v>
      </c>
      <c r="C137" s="369">
        <v>46234</v>
      </c>
      <c r="D137" s="369">
        <v>46260.787693634302</v>
      </c>
      <c r="E137" s="368" t="s">
        <v>389</v>
      </c>
      <c r="F137" s="368" t="s">
        <v>685</v>
      </c>
      <c r="G137" s="368" t="s">
        <v>455</v>
      </c>
      <c r="H137" s="368" t="s">
        <v>544</v>
      </c>
      <c r="I137" s="370" t="s">
        <v>699</v>
      </c>
      <c r="J137" s="371" t="s">
        <v>700</v>
      </c>
      <c r="K137" s="372">
        <v>-12913000</v>
      </c>
      <c r="L137" s="372">
        <v>0</v>
      </c>
    </row>
    <row r="138" spans="2:12" ht="24.75" hidden="1" x14ac:dyDescent="0.25">
      <c r="B138" s="368" t="s">
        <v>536</v>
      </c>
      <c r="C138" s="369">
        <v>46234</v>
      </c>
      <c r="D138" s="369">
        <v>46260.787693634302</v>
      </c>
      <c r="E138" s="368" t="s">
        <v>389</v>
      </c>
      <c r="F138" s="368" t="s">
        <v>685</v>
      </c>
      <c r="G138" s="368" t="s">
        <v>455</v>
      </c>
      <c r="H138" s="368" t="s">
        <v>544</v>
      </c>
      <c r="I138" s="370" t="s">
        <v>701</v>
      </c>
      <c r="J138" s="371" t="s">
        <v>702</v>
      </c>
      <c r="K138" s="372">
        <v>-1070840</v>
      </c>
      <c r="L138" s="372">
        <v>0</v>
      </c>
    </row>
    <row r="139" spans="2:12" ht="24.75" hidden="1" x14ac:dyDescent="0.25">
      <c r="B139" s="368" t="s">
        <v>536</v>
      </c>
      <c r="C139" s="369">
        <v>46234</v>
      </c>
      <c r="D139" s="369">
        <v>46260.787693634302</v>
      </c>
      <c r="E139" s="368" t="s">
        <v>389</v>
      </c>
      <c r="F139" s="368" t="s">
        <v>685</v>
      </c>
      <c r="G139" s="368" t="s">
        <v>455</v>
      </c>
      <c r="H139" s="368" t="s">
        <v>544</v>
      </c>
      <c r="I139" s="370" t="s">
        <v>703</v>
      </c>
      <c r="J139" s="371" t="s">
        <v>704</v>
      </c>
      <c r="K139" s="372">
        <v>-180000</v>
      </c>
      <c r="L139" s="372">
        <v>0</v>
      </c>
    </row>
    <row r="140" spans="2:12" ht="24.75" hidden="1" x14ac:dyDescent="0.25">
      <c r="B140" s="368" t="s">
        <v>536</v>
      </c>
      <c r="C140" s="369">
        <v>46234</v>
      </c>
      <c r="D140" s="369">
        <v>46260.787693634302</v>
      </c>
      <c r="E140" s="368" t="s">
        <v>389</v>
      </c>
      <c r="F140" s="368" t="s">
        <v>685</v>
      </c>
      <c r="G140" s="368" t="s">
        <v>455</v>
      </c>
      <c r="H140" s="368" t="s">
        <v>544</v>
      </c>
      <c r="I140" s="370" t="s">
        <v>705</v>
      </c>
      <c r="J140" s="371" t="s">
        <v>706</v>
      </c>
      <c r="K140" s="372">
        <v>-104000</v>
      </c>
      <c r="L140" s="372">
        <v>0</v>
      </c>
    </row>
    <row r="141" spans="2:12" ht="24.75" hidden="1" x14ac:dyDescent="0.25">
      <c r="B141" s="368" t="s">
        <v>536</v>
      </c>
      <c r="C141" s="369">
        <v>46234</v>
      </c>
      <c r="D141" s="369">
        <v>46260.787693634302</v>
      </c>
      <c r="E141" s="368" t="s">
        <v>389</v>
      </c>
      <c r="F141" s="368" t="s">
        <v>685</v>
      </c>
      <c r="G141" s="368" t="s">
        <v>455</v>
      </c>
      <c r="H141" s="368" t="s">
        <v>544</v>
      </c>
      <c r="I141" s="370" t="s">
        <v>707</v>
      </c>
      <c r="J141" s="371" t="s">
        <v>708</v>
      </c>
      <c r="K141" s="372">
        <v>-11000</v>
      </c>
      <c r="L141" s="372">
        <v>0</v>
      </c>
    </row>
    <row r="142" spans="2:12" ht="24.75" hidden="1" x14ac:dyDescent="0.25">
      <c r="B142" s="368" t="s">
        <v>536</v>
      </c>
      <c r="C142" s="369">
        <v>46234</v>
      </c>
      <c r="D142" s="369">
        <v>46260.787693634302</v>
      </c>
      <c r="E142" s="368" t="s">
        <v>389</v>
      </c>
      <c r="F142" s="368" t="s">
        <v>685</v>
      </c>
      <c r="G142" s="368" t="s">
        <v>455</v>
      </c>
      <c r="H142" s="368" t="s">
        <v>544</v>
      </c>
      <c r="I142" s="370" t="s">
        <v>1261</v>
      </c>
      <c r="J142" s="371" t="s">
        <v>1262</v>
      </c>
      <c r="K142" s="372">
        <v>-688000</v>
      </c>
      <c r="L142" s="372">
        <v>0</v>
      </c>
    </row>
    <row r="143" spans="2:12" ht="24.75" hidden="1" x14ac:dyDescent="0.25">
      <c r="B143" s="368" t="s">
        <v>536</v>
      </c>
      <c r="C143" s="369">
        <v>46234</v>
      </c>
      <c r="D143" s="369">
        <v>46260.787693634302</v>
      </c>
      <c r="E143" s="368" t="s">
        <v>389</v>
      </c>
      <c r="F143" s="368" t="s">
        <v>685</v>
      </c>
      <c r="G143" s="368" t="s">
        <v>455</v>
      </c>
      <c r="H143" s="368" t="s">
        <v>544</v>
      </c>
      <c r="I143" s="370" t="s">
        <v>709</v>
      </c>
      <c r="J143" s="371" t="s">
        <v>710</v>
      </c>
      <c r="K143" s="372">
        <v>-385000</v>
      </c>
      <c r="L143" s="372">
        <v>0</v>
      </c>
    </row>
    <row r="144" spans="2:12" ht="24.75" hidden="1" x14ac:dyDescent="0.25">
      <c r="B144" s="368" t="s">
        <v>536</v>
      </c>
      <c r="C144" s="369">
        <v>46234</v>
      </c>
      <c r="D144" s="369">
        <v>46260.787693634302</v>
      </c>
      <c r="E144" s="368" t="s">
        <v>389</v>
      </c>
      <c r="F144" s="368" t="s">
        <v>685</v>
      </c>
      <c r="G144" s="368" t="s">
        <v>455</v>
      </c>
      <c r="H144" s="368" t="s">
        <v>544</v>
      </c>
      <c r="I144" s="370" t="s">
        <v>711</v>
      </c>
      <c r="J144" s="371" t="s">
        <v>712</v>
      </c>
      <c r="K144" s="372">
        <v>744000</v>
      </c>
      <c r="L144" s="372">
        <v>0</v>
      </c>
    </row>
    <row r="145" spans="2:12" ht="24.75" hidden="1" x14ac:dyDescent="0.25">
      <c r="B145" s="368" t="s">
        <v>536</v>
      </c>
      <c r="C145" s="369">
        <v>46234</v>
      </c>
      <c r="D145" s="369">
        <v>46260.787693634302</v>
      </c>
      <c r="E145" s="368" t="s">
        <v>389</v>
      </c>
      <c r="F145" s="368" t="s">
        <v>685</v>
      </c>
      <c r="G145" s="368" t="s">
        <v>455</v>
      </c>
      <c r="H145" s="368" t="s">
        <v>544</v>
      </c>
      <c r="I145" s="370" t="s">
        <v>713</v>
      </c>
      <c r="J145" s="371" t="s">
        <v>714</v>
      </c>
      <c r="K145" s="372">
        <v>-492000</v>
      </c>
      <c r="L145" s="372">
        <v>0</v>
      </c>
    </row>
    <row r="146" spans="2:12" ht="24.75" hidden="1" x14ac:dyDescent="0.25">
      <c r="B146" s="368" t="s">
        <v>536</v>
      </c>
      <c r="C146" s="369">
        <v>46234</v>
      </c>
      <c r="D146" s="369">
        <v>46260.787693634302</v>
      </c>
      <c r="E146" s="368" t="s">
        <v>389</v>
      </c>
      <c r="F146" s="368" t="s">
        <v>685</v>
      </c>
      <c r="G146" s="368" t="s">
        <v>455</v>
      </c>
      <c r="H146" s="368" t="s">
        <v>544</v>
      </c>
      <c r="I146" s="370" t="s">
        <v>715</v>
      </c>
      <c r="J146" s="371" t="s">
        <v>716</v>
      </c>
      <c r="K146" s="372">
        <v>-482000</v>
      </c>
      <c r="L146" s="372">
        <v>0</v>
      </c>
    </row>
    <row r="147" spans="2:12" ht="24.75" hidden="1" x14ac:dyDescent="0.25">
      <c r="B147" s="368" t="s">
        <v>536</v>
      </c>
      <c r="C147" s="369">
        <v>46234</v>
      </c>
      <c r="D147" s="369">
        <v>46260.787693634302</v>
      </c>
      <c r="E147" s="368" t="s">
        <v>389</v>
      </c>
      <c r="F147" s="368" t="s">
        <v>685</v>
      </c>
      <c r="G147" s="368" t="s">
        <v>455</v>
      </c>
      <c r="H147" s="368" t="s">
        <v>544</v>
      </c>
      <c r="I147" s="370" t="s">
        <v>717</v>
      </c>
      <c r="J147" s="371" t="s">
        <v>718</v>
      </c>
      <c r="K147" s="372">
        <v>-21000</v>
      </c>
      <c r="L147" s="372">
        <v>0</v>
      </c>
    </row>
    <row r="148" spans="2:12" ht="24.75" hidden="1" x14ac:dyDescent="0.25">
      <c r="B148" s="368" t="s">
        <v>536</v>
      </c>
      <c r="C148" s="369">
        <v>46234</v>
      </c>
      <c r="D148" s="369">
        <v>46260.787693634302</v>
      </c>
      <c r="E148" s="368" t="s">
        <v>389</v>
      </c>
      <c r="F148" s="368" t="s">
        <v>685</v>
      </c>
      <c r="G148" s="368" t="s">
        <v>455</v>
      </c>
      <c r="H148" s="368" t="s">
        <v>544</v>
      </c>
      <c r="I148" s="370" t="s">
        <v>719</v>
      </c>
      <c r="J148" s="371" t="s">
        <v>720</v>
      </c>
      <c r="K148" s="372">
        <v>-26572000</v>
      </c>
      <c r="L148" s="372">
        <v>0</v>
      </c>
    </row>
    <row r="149" spans="2:12" ht="24.75" hidden="1" x14ac:dyDescent="0.25">
      <c r="B149" s="368" t="s">
        <v>536</v>
      </c>
      <c r="C149" s="369">
        <v>46234</v>
      </c>
      <c r="D149" s="369">
        <v>46260.787693634302</v>
      </c>
      <c r="E149" s="368" t="s">
        <v>389</v>
      </c>
      <c r="F149" s="368" t="s">
        <v>685</v>
      </c>
      <c r="G149" s="368" t="s">
        <v>455</v>
      </c>
      <c r="H149" s="368" t="s">
        <v>544</v>
      </c>
      <c r="I149" s="370" t="s">
        <v>1203</v>
      </c>
      <c r="J149" s="371" t="s">
        <v>1204</v>
      </c>
      <c r="K149" s="372">
        <v>-3910000</v>
      </c>
      <c r="L149" s="372">
        <v>0</v>
      </c>
    </row>
    <row r="150" spans="2:12" ht="24.75" hidden="1" x14ac:dyDescent="0.25">
      <c r="B150" s="368" t="s">
        <v>536</v>
      </c>
      <c r="C150" s="369">
        <v>46234</v>
      </c>
      <c r="D150" s="369">
        <v>46260.787693634302</v>
      </c>
      <c r="E150" s="368" t="s">
        <v>389</v>
      </c>
      <c r="F150" s="368" t="s">
        <v>685</v>
      </c>
      <c r="G150" s="368" t="s">
        <v>455</v>
      </c>
      <c r="H150" s="368" t="s">
        <v>544</v>
      </c>
      <c r="I150" s="370" t="s">
        <v>721</v>
      </c>
      <c r="J150" s="371" t="s">
        <v>36</v>
      </c>
      <c r="K150" s="372">
        <v>-12753055</v>
      </c>
      <c r="L150" s="372">
        <v>0</v>
      </c>
    </row>
    <row r="151" spans="2:12" ht="24.75" hidden="1" x14ac:dyDescent="0.25">
      <c r="B151" s="368" t="s">
        <v>536</v>
      </c>
      <c r="C151" s="369">
        <v>46234</v>
      </c>
      <c r="D151" s="369">
        <v>46260.787693634302</v>
      </c>
      <c r="E151" s="368" t="s">
        <v>389</v>
      </c>
      <c r="F151" s="368" t="s">
        <v>685</v>
      </c>
      <c r="G151" s="368" t="s">
        <v>455</v>
      </c>
      <c r="H151" s="368" t="s">
        <v>544</v>
      </c>
      <c r="I151" s="370" t="s">
        <v>1191</v>
      </c>
      <c r="J151" s="371" t="s">
        <v>1192</v>
      </c>
      <c r="K151" s="372">
        <v>-1790000</v>
      </c>
      <c r="L151" s="372">
        <v>0</v>
      </c>
    </row>
    <row r="152" spans="2:12" ht="24.75" hidden="1" x14ac:dyDescent="0.25">
      <c r="B152" s="368" t="s">
        <v>536</v>
      </c>
      <c r="C152" s="369">
        <v>46234</v>
      </c>
      <c r="D152" s="369">
        <v>46260.787693634302</v>
      </c>
      <c r="E152" s="368" t="s">
        <v>389</v>
      </c>
      <c r="F152" s="368" t="s">
        <v>685</v>
      </c>
      <c r="G152" s="368" t="s">
        <v>455</v>
      </c>
      <c r="H152" s="368" t="s">
        <v>544</v>
      </c>
      <c r="I152" s="370" t="s">
        <v>722</v>
      </c>
      <c r="J152" s="371" t="s">
        <v>723</v>
      </c>
      <c r="K152" s="372">
        <v>-136000</v>
      </c>
      <c r="L152" s="372">
        <v>0</v>
      </c>
    </row>
    <row r="153" spans="2:12" ht="24.75" hidden="1" x14ac:dyDescent="0.25">
      <c r="B153" s="368" t="s">
        <v>536</v>
      </c>
      <c r="C153" s="369">
        <v>46234</v>
      </c>
      <c r="D153" s="369">
        <v>46260.787693634302</v>
      </c>
      <c r="E153" s="368" t="s">
        <v>389</v>
      </c>
      <c r="F153" s="368" t="s">
        <v>685</v>
      </c>
      <c r="G153" s="368" t="s">
        <v>455</v>
      </c>
      <c r="H153" s="368" t="s">
        <v>544</v>
      </c>
      <c r="I153" s="370" t="s">
        <v>724</v>
      </c>
      <c r="J153" s="371" t="s">
        <v>725</v>
      </c>
      <c r="K153" s="372">
        <v>-61531000</v>
      </c>
      <c r="L153" s="372">
        <v>0</v>
      </c>
    </row>
    <row r="154" spans="2:12" ht="24.75" hidden="1" x14ac:dyDescent="0.25">
      <c r="B154" s="368" t="s">
        <v>536</v>
      </c>
      <c r="C154" s="369">
        <v>46234</v>
      </c>
      <c r="D154" s="369">
        <v>46260.787693634302</v>
      </c>
      <c r="E154" s="368" t="s">
        <v>389</v>
      </c>
      <c r="F154" s="368" t="s">
        <v>685</v>
      </c>
      <c r="G154" s="368" t="s">
        <v>455</v>
      </c>
      <c r="H154" s="368" t="s">
        <v>544</v>
      </c>
      <c r="I154" s="370" t="s">
        <v>726</v>
      </c>
      <c r="J154" s="371" t="s">
        <v>727</v>
      </c>
      <c r="K154" s="372">
        <v>-545681</v>
      </c>
      <c r="L154" s="372">
        <v>0</v>
      </c>
    </row>
    <row r="155" spans="2:12" ht="24.75" hidden="1" x14ac:dyDescent="0.25">
      <c r="B155" s="368" t="s">
        <v>536</v>
      </c>
      <c r="C155" s="369">
        <v>46234</v>
      </c>
      <c r="D155" s="369">
        <v>46260.787693634302</v>
      </c>
      <c r="E155" s="368" t="s">
        <v>389</v>
      </c>
      <c r="F155" s="368" t="s">
        <v>685</v>
      </c>
      <c r="G155" s="368" t="s">
        <v>455</v>
      </c>
      <c r="H155" s="368" t="s">
        <v>544</v>
      </c>
      <c r="I155" s="370" t="s">
        <v>728</v>
      </c>
      <c r="J155" s="371" t="s">
        <v>729</v>
      </c>
      <c r="K155" s="372">
        <v>-3682000</v>
      </c>
      <c r="L155" s="372">
        <v>0</v>
      </c>
    </row>
    <row r="156" spans="2:12" ht="24.75" hidden="1" x14ac:dyDescent="0.25">
      <c r="B156" s="368" t="s">
        <v>536</v>
      </c>
      <c r="C156" s="369">
        <v>46234</v>
      </c>
      <c r="D156" s="369">
        <v>46260.787693634302</v>
      </c>
      <c r="E156" s="368" t="s">
        <v>389</v>
      </c>
      <c r="F156" s="368" t="s">
        <v>685</v>
      </c>
      <c r="G156" s="368" t="s">
        <v>455</v>
      </c>
      <c r="H156" s="368" t="s">
        <v>544</v>
      </c>
      <c r="I156" s="370" t="s">
        <v>730</v>
      </c>
      <c r="J156" s="371" t="s">
        <v>731</v>
      </c>
      <c r="K156" s="372">
        <v>-12930782</v>
      </c>
      <c r="L156" s="372">
        <v>0</v>
      </c>
    </row>
    <row r="157" spans="2:12" ht="24.75" hidden="1" x14ac:dyDescent="0.25">
      <c r="B157" s="368" t="s">
        <v>536</v>
      </c>
      <c r="C157" s="369">
        <v>46234</v>
      </c>
      <c r="D157" s="369">
        <v>46260.787693634302</v>
      </c>
      <c r="E157" s="368" t="s">
        <v>389</v>
      </c>
      <c r="F157" s="368" t="s">
        <v>685</v>
      </c>
      <c r="G157" s="368" t="s">
        <v>455</v>
      </c>
      <c r="H157" s="368" t="s">
        <v>544</v>
      </c>
      <c r="I157" s="370" t="s">
        <v>579</v>
      </c>
      <c r="J157" s="371" t="s">
        <v>211</v>
      </c>
      <c r="K157" s="372">
        <v>-12626787</v>
      </c>
      <c r="L157" s="372">
        <v>0</v>
      </c>
    </row>
    <row r="158" spans="2:12" ht="24.75" hidden="1" x14ac:dyDescent="0.25">
      <c r="B158" s="368" t="s">
        <v>536</v>
      </c>
      <c r="C158" s="369">
        <v>46234</v>
      </c>
      <c r="D158" s="369">
        <v>46260.787693634302</v>
      </c>
      <c r="E158" s="368" t="s">
        <v>389</v>
      </c>
      <c r="F158" s="368" t="s">
        <v>685</v>
      </c>
      <c r="G158" s="368" t="s">
        <v>455</v>
      </c>
      <c r="H158" s="368" t="s">
        <v>544</v>
      </c>
      <c r="I158" s="370" t="s">
        <v>732</v>
      </c>
      <c r="J158" s="371" t="s">
        <v>257</v>
      </c>
      <c r="K158" s="372">
        <v>-10074000</v>
      </c>
      <c r="L158" s="372">
        <v>0</v>
      </c>
    </row>
    <row r="159" spans="2:12" ht="24.75" hidden="1" x14ac:dyDescent="0.25">
      <c r="B159" s="368" t="s">
        <v>536</v>
      </c>
      <c r="C159" s="369">
        <v>46234</v>
      </c>
      <c r="D159" s="369">
        <v>46260.787693634302</v>
      </c>
      <c r="E159" s="368" t="s">
        <v>389</v>
      </c>
      <c r="F159" s="368" t="s">
        <v>685</v>
      </c>
      <c r="G159" s="368" t="s">
        <v>455</v>
      </c>
      <c r="H159" s="368" t="s">
        <v>544</v>
      </c>
      <c r="I159" s="370" t="s">
        <v>733</v>
      </c>
      <c r="J159" s="371" t="s">
        <v>734</v>
      </c>
      <c r="K159" s="372">
        <v>-15347000</v>
      </c>
      <c r="L159" s="372">
        <v>0</v>
      </c>
    </row>
    <row r="160" spans="2:12" ht="24.75" hidden="1" x14ac:dyDescent="0.25">
      <c r="B160" s="368" t="s">
        <v>536</v>
      </c>
      <c r="C160" s="369">
        <v>46234</v>
      </c>
      <c r="D160" s="369">
        <v>46260.787693634302</v>
      </c>
      <c r="E160" s="368" t="s">
        <v>389</v>
      </c>
      <c r="F160" s="368" t="s">
        <v>685</v>
      </c>
      <c r="G160" s="368" t="s">
        <v>455</v>
      </c>
      <c r="H160" s="368" t="s">
        <v>544</v>
      </c>
      <c r="I160" s="370" t="s">
        <v>1193</v>
      </c>
      <c r="J160" s="371" t="s">
        <v>1194</v>
      </c>
      <c r="K160" s="372">
        <v>-128000</v>
      </c>
      <c r="L160" s="372">
        <v>0</v>
      </c>
    </row>
    <row r="161" spans="2:12" ht="24.75" hidden="1" x14ac:dyDescent="0.25">
      <c r="B161" s="368" t="s">
        <v>536</v>
      </c>
      <c r="C161" s="369">
        <v>46234</v>
      </c>
      <c r="D161" s="369">
        <v>46260.787693634302</v>
      </c>
      <c r="E161" s="368" t="s">
        <v>389</v>
      </c>
      <c r="F161" s="368" t="s">
        <v>685</v>
      </c>
      <c r="G161" s="368" t="s">
        <v>455</v>
      </c>
      <c r="H161" s="368" t="s">
        <v>544</v>
      </c>
      <c r="I161" s="370" t="s">
        <v>584</v>
      </c>
      <c r="J161" s="371" t="s">
        <v>215</v>
      </c>
      <c r="K161" s="372">
        <v>301019522</v>
      </c>
      <c r="L161" s="372">
        <v>0</v>
      </c>
    </row>
    <row r="162" spans="2:12" ht="24.75" hidden="1" x14ac:dyDescent="0.25">
      <c r="B162" s="368" t="s">
        <v>536</v>
      </c>
      <c r="C162" s="369">
        <v>46234</v>
      </c>
      <c r="D162" s="369">
        <v>46260.787693634302</v>
      </c>
      <c r="E162" s="368" t="s">
        <v>389</v>
      </c>
      <c r="F162" s="368" t="s">
        <v>685</v>
      </c>
      <c r="G162" s="368" t="s">
        <v>455</v>
      </c>
      <c r="H162" s="368" t="s">
        <v>544</v>
      </c>
      <c r="I162" s="370" t="s">
        <v>735</v>
      </c>
      <c r="J162" s="371" t="s">
        <v>258</v>
      </c>
      <c r="K162" s="372">
        <v>-426000</v>
      </c>
      <c r="L162" s="372">
        <v>0</v>
      </c>
    </row>
    <row r="163" spans="2:12" ht="24.75" hidden="1" x14ac:dyDescent="0.25">
      <c r="B163" s="368" t="s">
        <v>536</v>
      </c>
      <c r="C163" s="369">
        <v>46234</v>
      </c>
      <c r="D163" s="369">
        <v>46260.787693634302</v>
      </c>
      <c r="E163" s="368" t="s">
        <v>389</v>
      </c>
      <c r="F163" s="368" t="s">
        <v>736</v>
      </c>
      <c r="G163" s="368" t="s">
        <v>456</v>
      </c>
      <c r="H163" s="368" t="s">
        <v>538</v>
      </c>
      <c r="I163" s="370" t="s">
        <v>538</v>
      </c>
      <c r="J163" s="371" t="s">
        <v>538</v>
      </c>
      <c r="K163" s="372">
        <v>0</v>
      </c>
      <c r="L163" s="372">
        <v>-15283265</v>
      </c>
    </row>
    <row r="164" spans="2:12" ht="24.75" hidden="1" x14ac:dyDescent="0.25">
      <c r="B164" s="368" t="s">
        <v>536</v>
      </c>
      <c r="C164" s="369">
        <v>46234</v>
      </c>
      <c r="D164" s="369">
        <v>46260.787693634302</v>
      </c>
      <c r="E164" s="368" t="s">
        <v>389</v>
      </c>
      <c r="F164" s="368" t="s">
        <v>736</v>
      </c>
      <c r="G164" s="368" t="s">
        <v>456</v>
      </c>
      <c r="H164" s="368" t="s">
        <v>544</v>
      </c>
      <c r="I164" s="370" t="s">
        <v>579</v>
      </c>
      <c r="J164" s="371" t="s">
        <v>211</v>
      </c>
      <c r="K164" s="372">
        <v>-47144265</v>
      </c>
      <c r="L164" s="372">
        <v>0</v>
      </c>
    </row>
    <row r="165" spans="2:12" ht="24.75" hidden="1" x14ac:dyDescent="0.25">
      <c r="B165" s="368" t="s">
        <v>536</v>
      </c>
      <c r="C165" s="369">
        <v>46234</v>
      </c>
      <c r="D165" s="369">
        <v>46260.787693634302</v>
      </c>
      <c r="E165" s="368" t="s">
        <v>389</v>
      </c>
      <c r="F165" s="368" t="s">
        <v>736</v>
      </c>
      <c r="G165" s="368" t="s">
        <v>456</v>
      </c>
      <c r="H165" s="368" t="s">
        <v>544</v>
      </c>
      <c r="I165" s="370" t="s">
        <v>584</v>
      </c>
      <c r="J165" s="371" t="s">
        <v>215</v>
      </c>
      <c r="K165" s="372">
        <v>31861000</v>
      </c>
      <c r="L165" s="372">
        <v>0</v>
      </c>
    </row>
    <row r="166" spans="2:12" ht="24.75" hidden="1" x14ac:dyDescent="0.25">
      <c r="B166" s="368" t="s">
        <v>536</v>
      </c>
      <c r="C166" s="369">
        <v>46234</v>
      </c>
      <c r="D166" s="369">
        <v>46260.787693634302</v>
      </c>
      <c r="E166" s="368" t="s">
        <v>389</v>
      </c>
      <c r="F166" s="368" t="s">
        <v>737</v>
      </c>
      <c r="G166" s="368" t="s">
        <v>458</v>
      </c>
      <c r="H166" s="368" t="s">
        <v>538</v>
      </c>
      <c r="I166" s="370" t="s">
        <v>538</v>
      </c>
      <c r="J166" s="371" t="s">
        <v>538</v>
      </c>
      <c r="K166" s="372">
        <v>0</v>
      </c>
      <c r="L166" s="372">
        <v>6808138</v>
      </c>
    </row>
    <row r="167" spans="2:12" ht="24.75" hidden="1" x14ac:dyDescent="0.25">
      <c r="B167" s="368" t="s">
        <v>536</v>
      </c>
      <c r="C167" s="369">
        <v>46234</v>
      </c>
      <c r="D167" s="369">
        <v>46260.787693634302</v>
      </c>
      <c r="E167" s="368" t="s">
        <v>389</v>
      </c>
      <c r="F167" s="368" t="s">
        <v>737</v>
      </c>
      <c r="G167" s="368" t="s">
        <v>458</v>
      </c>
      <c r="H167" s="368" t="s">
        <v>544</v>
      </c>
      <c r="I167" s="370" t="s">
        <v>573</v>
      </c>
      <c r="J167" s="371" t="s">
        <v>574</v>
      </c>
      <c r="K167" s="372">
        <v>168286</v>
      </c>
      <c r="L167" s="372">
        <v>0</v>
      </c>
    </row>
    <row r="168" spans="2:12" ht="24.75" hidden="1" x14ac:dyDescent="0.25">
      <c r="B168" s="368" t="s">
        <v>536</v>
      </c>
      <c r="C168" s="369">
        <v>46234</v>
      </c>
      <c r="D168" s="369">
        <v>46260.787693634302</v>
      </c>
      <c r="E168" s="368" t="s">
        <v>389</v>
      </c>
      <c r="F168" s="368" t="s">
        <v>737</v>
      </c>
      <c r="G168" s="368" t="s">
        <v>458</v>
      </c>
      <c r="H168" s="368" t="s">
        <v>544</v>
      </c>
      <c r="I168" s="370" t="s">
        <v>738</v>
      </c>
      <c r="J168" s="371" t="s">
        <v>739</v>
      </c>
      <c r="K168" s="372">
        <v>9950</v>
      </c>
      <c r="L168" s="372">
        <v>0</v>
      </c>
    </row>
    <row r="169" spans="2:12" ht="24.75" hidden="1" x14ac:dyDescent="0.25">
      <c r="B169" s="368" t="s">
        <v>536</v>
      </c>
      <c r="C169" s="369">
        <v>46234</v>
      </c>
      <c r="D169" s="369">
        <v>46260.787693634302</v>
      </c>
      <c r="E169" s="368" t="s">
        <v>389</v>
      </c>
      <c r="F169" s="368" t="s">
        <v>737</v>
      </c>
      <c r="G169" s="368" t="s">
        <v>458</v>
      </c>
      <c r="H169" s="368" t="s">
        <v>544</v>
      </c>
      <c r="I169" s="370" t="s">
        <v>575</v>
      </c>
      <c r="J169" s="371" t="s">
        <v>576</v>
      </c>
      <c r="K169" s="372">
        <v>175352</v>
      </c>
      <c r="L169" s="372">
        <v>0</v>
      </c>
    </row>
    <row r="170" spans="2:12" ht="24.75" hidden="1" x14ac:dyDescent="0.25">
      <c r="B170" s="368" t="s">
        <v>536</v>
      </c>
      <c r="C170" s="369">
        <v>46234</v>
      </c>
      <c r="D170" s="369">
        <v>46260.787693634302</v>
      </c>
      <c r="E170" s="368" t="s">
        <v>389</v>
      </c>
      <c r="F170" s="368" t="s">
        <v>737</v>
      </c>
      <c r="G170" s="368" t="s">
        <v>458</v>
      </c>
      <c r="H170" s="368" t="s">
        <v>544</v>
      </c>
      <c r="I170" s="370" t="s">
        <v>592</v>
      </c>
      <c r="J170" s="371" t="s">
        <v>593</v>
      </c>
      <c r="K170" s="372">
        <v>17484</v>
      </c>
      <c r="L170" s="372">
        <v>0</v>
      </c>
    </row>
    <row r="171" spans="2:12" ht="24.75" hidden="1" x14ac:dyDescent="0.25">
      <c r="B171" s="368" t="s">
        <v>536</v>
      </c>
      <c r="C171" s="369">
        <v>46234</v>
      </c>
      <c r="D171" s="369">
        <v>46260.787693634302</v>
      </c>
      <c r="E171" s="368" t="s">
        <v>389</v>
      </c>
      <c r="F171" s="368" t="s">
        <v>737</v>
      </c>
      <c r="G171" s="368" t="s">
        <v>458</v>
      </c>
      <c r="H171" s="368" t="s">
        <v>544</v>
      </c>
      <c r="I171" s="370" t="s">
        <v>577</v>
      </c>
      <c r="J171" s="371" t="s">
        <v>578</v>
      </c>
      <c r="K171" s="372">
        <v>267716</v>
      </c>
      <c r="L171" s="372">
        <v>0</v>
      </c>
    </row>
    <row r="172" spans="2:12" ht="24.75" hidden="1" x14ac:dyDescent="0.25">
      <c r="B172" s="368" t="s">
        <v>536</v>
      </c>
      <c r="C172" s="369">
        <v>46234</v>
      </c>
      <c r="D172" s="369">
        <v>46260.787693634302</v>
      </c>
      <c r="E172" s="368" t="s">
        <v>389</v>
      </c>
      <c r="F172" s="368" t="s">
        <v>737</v>
      </c>
      <c r="G172" s="368" t="s">
        <v>458</v>
      </c>
      <c r="H172" s="368" t="s">
        <v>544</v>
      </c>
      <c r="I172" s="370" t="s">
        <v>580</v>
      </c>
      <c r="J172" s="371" t="s">
        <v>581</v>
      </c>
      <c r="K172" s="372">
        <v>166632</v>
      </c>
      <c r="L172" s="372">
        <v>0</v>
      </c>
    </row>
    <row r="173" spans="2:12" ht="24.75" hidden="1" x14ac:dyDescent="0.25">
      <c r="B173" s="368" t="s">
        <v>536</v>
      </c>
      <c r="C173" s="369">
        <v>46234</v>
      </c>
      <c r="D173" s="369">
        <v>46260.787693634302</v>
      </c>
      <c r="E173" s="368" t="s">
        <v>389</v>
      </c>
      <c r="F173" s="368" t="s">
        <v>737</v>
      </c>
      <c r="G173" s="368" t="s">
        <v>458</v>
      </c>
      <c r="H173" s="368" t="s">
        <v>544</v>
      </c>
      <c r="I173" s="370" t="s">
        <v>596</v>
      </c>
      <c r="J173" s="371" t="s">
        <v>597</v>
      </c>
      <c r="K173" s="372">
        <v>18240</v>
      </c>
      <c r="L173" s="372">
        <v>0</v>
      </c>
    </row>
    <row r="174" spans="2:12" ht="24.75" hidden="1" x14ac:dyDescent="0.25">
      <c r="B174" s="368" t="s">
        <v>536</v>
      </c>
      <c r="C174" s="369">
        <v>46234</v>
      </c>
      <c r="D174" s="369">
        <v>46260.787693634302</v>
      </c>
      <c r="E174" s="368" t="s">
        <v>389</v>
      </c>
      <c r="F174" s="368" t="s">
        <v>737</v>
      </c>
      <c r="G174" s="368" t="s">
        <v>458</v>
      </c>
      <c r="H174" s="368" t="s">
        <v>544</v>
      </c>
      <c r="I174" s="370" t="s">
        <v>740</v>
      </c>
      <c r="J174" s="371" t="s">
        <v>741</v>
      </c>
      <c r="K174" s="372">
        <v>143640</v>
      </c>
      <c r="L174" s="372">
        <v>0</v>
      </c>
    </row>
    <row r="175" spans="2:12" ht="24.75" hidden="1" x14ac:dyDescent="0.25">
      <c r="B175" s="368" t="s">
        <v>536</v>
      </c>
      <c r="C175" s="369">
        <v>46234</v>
      </c>
      <c r="D175" s="369">
        <v>46260.787693634302</v>
      </c>
      <c r="E175" s="368" t="s">
        <v>389</v>
      </c>
      <c r="F175" s="368" t="s">
        <v>737</v>
      </c>
      <c r="G175" s="368" t="s">
        <v>458</v>
      </c>
      <c r="H175" s="368" t="s">
        <v>544</v>
      </c>
      <c r="I175" s="370" t="s">
        <v>602</v>
      </c>
      <c r="J175" s="371" t="s">
        <v>603</v>
      </c>
      <c r="K175" s="372">
        <v>564705</v>
      </c>
      <c r="L175" s="372">
        <v>0</v>
      </c>
    </row>
    <row r="176" spans="2:12" ht="24.75" hidden="1" x14ac:dyDescent="0.25">
      <c r="B176" s="368" t="s">
        <v>536</v>
      </c>
      <c r="C176" s="369">
        <v>46234</v>
      </c>
      <c r="D176" s="369">
        <v>46260.787693634302</v>
      </c>
      <c r="E176" s="368" t="s">
        <v>389</v>
      </c>
      <c r="F176" s="368" t="s">
        <v>737</v>
      </c>
      <c r="G176" s="368" t="s">
        <v>458</v>
      </c>
      <c r="H176" s="368" t="s">
        <v>544</v>
      </c>
      <c r="I176" s="370" t="s">
        <v>664</v>
      </c>
      <c r="J176" s="371" t="s">
        <v>665</v>
      </c>
      <c r="K176" s="372">
        <v>576</v>
      </c>
      <c r="L176" s="372">
        <v>0</v>
      </c>
    </row>
    <row r="177" spans="2:12" ht="24.75" hidden="1" x14ac:dyDescent="0.25">
      <c r="B177" s="368" t="s">
        <v>536</v>
      </c>
      <c r="C177" s="369">
        <v>46234</v>
      </c>
      <c r="D177" s="369">
        <v>46260.787693634302</v>
      </c>
      <c r="E177" s="368" t="s">
        <v>389</v>
      </c>
      <c r="F177" s="368" t="s">
        <v>737</v>
      </c>
      <c r="G177" s="368" t="s">
        <v>458</v>
      </c>
      <c r="H177" s="368" t="s">
        <v>544</v>
      </c>
      <c r="I177" s="370" t="s">
        <v>606</v>
      </c>
      <c r="J177" s="371" t="s">
        <v>607</v>
      </c>
      <c r="K177" s="372">
        <v>22066</v>
      </c>
      <c r="L177" s="372">
        <v>0</v>
      </c>
    </row>
    <row r="178" spans="2:12" ht="24.75" hidden="1" x14ac:dyDescent="0.25">
      <c r="B178" s="368" t="s">
        <v>536</v>
      </c>
      <c r="C178" s="369">
        <v>46234</v>
      </c>
      <c r="D178" s="369">
        <v>46260.787693634302</v>
      </c>
      <c r="E178" s="368" t="s">
        <v>389</v>
      </c>
      <c r="F178" s="368" t="s">
        <v>737</v>
      </c>
      <c r="G178" s="368" t="s">
        <v>458</v>
      </c>
      <c r="H178" s="368" t="s">
        <v>544</v>
      </c>
      <c r="I178" s="370" t="s">
        <v>610</v>
      </c>
      <c r="J178" s="371" t="s">
        <v>611</v>
      </c>
      <c r="K178" s="372">
        <v>1002408</v>
      </c>
      <c r="L178" s="372">
        <v>0</v>
      </c>
    </row>
    <row r="179" spans="2:12" ht="24.75" hidden="1" x14ac:dyDescent="0.25">
      <c r="B179" s="368" t="s">
        <v>536</v>
      </c>
      <c r="C179" s="369">
        <v>46234</v>
      </c>
      <c r="D179" s="369">
        <v>46260.787693634302</v>
      </c>
      <c r="E179" s="368" t="s">
        <v>389</v>
      </c>
      <c r="F179" s="368" t="s">
        <v>737</v>
      </c>
      <c r="G179" s="368" t="s">
        <v>458</v>
      </c>
      <c r="H179" s="368" t="s">
        <v>544</v>
      </c>
      <c r="I179" s="370" t="s">
        <v>614</v>
      </c>
      <c r="J179" s="371" t="s">
        <v>615</v>
      </c>
      <c r="K179" s="372">
        <v>10063</v>
      </c>
      <c r="L179" s="372">
        <v>0</v>
      </c>
    </row>
    <row r="180" spans="2:12" ht="24.75" hidden="1" x14ac:dyDescent="0.25">
      <c r="B180" s="368" t="s">
        <v>536</v>
      </c>
      <c r="C180" s="369">
        <v>46234</v>
      </c>
      <c r="D180" s="369">
        <v>46260.787693634302</v>
      </c>
      <c r="E180" s="368" t="s">
        <v>389</v>
      </c>
      <c r="F180" s="368" t="s">
        <v>737</v>
      </c>
      <c r="G180" s="368" t="s">
        <v>458</v>
      </c>
      <c r="H180" s="368" t="s">
        <v>544</v>
      </c>
      <c r="I180" s="370" t="s">
        <v>670</v>
      </c>
      <c r="J180" s="371" t="s">
        <v>671</v>
      </c>
      <c r="K180" s="372">
        <v>167918</v>
      </c>
      <c r="L180" s="372">
        <v>0</v>
      </c>
    </row>
    <row r="181" spans="2:12" ht="24.75" hidden="1" x14ac:dyDescent="0.25">
      <c r="B181" s="368" t="s">
        <v>536</v>
      </c>
      <c r="C181" s="369">
        <v>46234</v>
      </c>
      <c r="D181" s="369">
        <v>46260.787693634302</v>
      </c>
      <c r="E181" s="368" t="s">
        <v>389</v>
      </c>
      <c r="F181" s="368" t="s">
        <v>737</v>
      </c>
      <c r="G181" s="368" t="s">
        <v>458</v>
      </c>
      <c r="H181" s="368" t="s">
        <v>544</v>
      </c>
      <c r="I181" s="370" t="s">
        <v>616</v>
      </c>
      <c r="J181" s="371" t="s">
        <v>617</v>
      </c>
      <c r="K181" s="372">
        <v>28253</v>
      </c>
      <c r="L181" s="372">
        <v>0</v>
      </c>
    </row>
    <row r="182" spans="2:12" ht="24.75" hidden="1" x14ac:dyDescent="0.25">
      <c r="B182" s="368" t="s">
        <v>536</v>
      </c>
      <c r="C182" s="369">
        <v>46234</v>
      </c>
      <c r="D182" s="369">
        <v>46260.787693634302</v>
      </c>
      <c r="E182" s="368" t="s">
        <v>389</v>
      </c>
      <c r="F182" s="368" t="s">
        <v>737</v>
      </c>
      <c r="G182" s="368" t="s">
        <v>458</v>
      </c>
      <c r="H182" s="368" t="s">
        <v>544</v>
      </c>
      <c r="I182" s="370" t="s">
        <v>618</v>
      </c>
      <c r="J182" s="371" t="s">
        <v>619</v>
      </c>
      <c r="K182" s="372">
        <v>85072</v>
      </c>
      <c r="L182" s="372">
        <v>0</v>
      </c>
    </row>
    <row r="183" spans="2:12" ht="24.75" hidden="1" x14ac:dyDescent="0.25">
      <c r="B183" s="368" t="s">
        <v>536</v>
      </c>
      <c r="C183" s="369">
        <v>46234</v>
      </c>
      <c r="D183" s="369">
        <v>46260.787693634302</v>
      </c>
      <c r="E183" s="368" t="s">
        <v>389</v>
      </c>
      <c r="F183" s="368" t="s">
        <v>737</v>
      </c>
      <c r="G183" s="368" t="s">
        <v>458</v>
      </c>
      <c r="H183" s="368" t="s">
        <v>544</v>
      </c>
      <c r="I183" s="370" t="s">
        <v>620</v>
      </c>
      <c r="J183" s="371" t="s">
        <v>621</v>
      </c>
      <c r="K183" s="372">
        <v>131100</v>
      </c>
      <c r="L183" s="372">
        <v>0</v>
      </c>
    </row>
    <row r="184" spans="2:12" ht="24.75" hidden="1" x14ac:dyDescent="0.25">
      <c r="B184" s="368" t="s">
        <v>536</v>
      </c>
      <c r="C184" s="369">
        <v>46234</v>
      </c>
      <c r="D184" s="369">
        <v>46260.787693634302</v>
      </c>
      <c r="E184" s="368" t="s">
        <v>389</v>
      </c>
      <c r="F184" s="368" t="s">
        <v>737</v>
      </c>
      <c r="G184" s="368" t="s">
        <v>458</v>
      </c>
      <c r="H184" s="368" t="s">
        <v>544</v>
      </c>
      <c r="I184" s="370" t="s">
        <v>742</v>
      </c>
      <c r="J184" s="371" t="s">
        <v>743</v>
      </c>
      <c r="K184" s="372">
        <v>2259491</v>
      </c>
      <c r="L184" s="372">
        <v>0</v>
      </c>
    </row>
    <row r="185" spans="2:12" ht="24.75" hidden="1" x14ac:dyDescent="0.25">
      <c r="B185" s="368" t="s">
        <v>536</v>
      </c>
      <c r="C185" s="369">
        <v>46234</v>
      </c>
      <c r="D185" s="369">
        <v>46260.787693634302</v>
      </c>
      <c r="E185" s="368" t="s">
        <v>389</v>
      </c>
      <c r="F185" s="368" t="s">
        <v>737</v>
      </c>
      <c r="G185" s="368" t="s">
        <v>458</v>
      </c>
      <c r="H185" s="368" t="s">
        <v>544</v>
      </c>
      <c r="I185" s="370" t="s">
        <v>622</v>
      </c>
      <c r="J185" s="371" t="s">
        <v>623</v>
      </c>
      <c r="K185" s="372">
        <v>57678</v>
      </c>
      <c r="L185" s="372">
        <v>0</v>
      </c>
    </row>
    <row r="186" spans="2:12" ht="24.75" hidden="1" x14ac:dyDescent="0.25">
      <c r="B186" s="368" t="s">
        <v>536</v>
      </c>
      <c r="C186" s="369">
        <v>46234</v>
      </c>
      <c r="D186" s="369">
        <v>46260.787693634302</v>
      </c>
      <c r="E186" s="368" t="s">
        <v>389</v>
      </c>
      <c r="F186" s="368" t="s">
        <v>737</v>
      </c>
      <c r="G186" s="368" t="s">
        <v>458</v>
      </c>
      <c r="H186" s="368" t="s">
        <v>544</v>
      </c>
      <c r="I186" s="370" t="s">
        <v>672</v>
      </c>
      <c r="J186" s="371" t="s">
        <v>673</v>
      </c>
      <c r="K186" s="372">
        <v>325677</v>
      </c>
      <c r="L186" s="372">
        <v>0</v>
      </c>
    </row>
    <row r="187" spans="2:12" ht="24.75" hidden="1" x14ac:dyDescent="0.25">
      <c r="B187" s="368" t="s">
        <v>536</v>
      </c>
      <c r="C187" s="369">
        <v>46234</v>
      </c>
      <c r="D187" s="369">
        <v>46260.787693634302</v>
      </c>
      <c r="E187" s="368" t="s">
        <v>389</v>
      </c>
      <c r="F187" s="368" t="s">
        <v>737</v>
      </c>
      <c r="G187" s="368" t="s">
        <v>458</v>
      </c>
      <c r="H187" s="368" t="s">
        <v>544</v>
      </c>
      <c r="I187" s="370" t="s">
        <v>585</v>
      </c>
      <c r="J187" s="371" t="s">
        <v>586</v>
      </c>
      <c r="K187" s="372">
        <v>319035</v>
      </c>
      <c r="L187" s="372">
        <v>0</v>
      </c>
    </row>
    <row r="188" spans="2:12" ht="24.75" hidden="1" x14ac:dyDescent="0.25">
      <c r="B188" s="368" t="s">
        <v>536</v>
      </c>
      <c r="C188" s="369">
        <v>46234</v>
      </c>
      <c r="D188" s="369">
        <v>46260.787693634302</v>
      </c>
      <c r="E188" s="368" t="s">
        <v>389</v>
      </c>
      <c r="F188" s="368" t="s">
        <v>737</v>
      </c>
      <c r="G188" s="368" t="s">
        <v>458</v>
      </c>
      <c r="H188" s="368" t="s">
        <v>544</v>
      </c>
      <c r="I188" s="370" t="s">
        <v>624</v>
      </c>
      <c r="J188" s="371" t="s">
        <v>625</v>
      </c>
      <c r="K188" s="372">
        <v>37632</v>
      </c>
      <c r="L188" s="372">
        <v>0</v>
      </c>
    </row>
    <row r="189" spans="2:12" ht="24.75" hidden="1" x14ac:dyDescent="0.25">
      <c r="B189" s="368" t="s">
        <v>536</v>
      </c>
      <c r="C189" s="369">
        <v>46234</v>
      </c>
      <c r="D189" s="369">
        <v>46260.787693634302</v>
      </c>
      <c r="E189" s="368" t="s">
        <v>389</v>
      </c>
      <c r="F189" s="368" t="s">
        <v>737</v>
      </c>
      <c r="G189" s="368" t="s">
        <v>458</v>
      </c>
      <c r="H189" s="368" t="s">
        <v>544</v>
      </c>
      <c r="I189" s="370" t="s">
        <v>628</v>
      </c>
      <c r="J189" s="371" t="s">
        <v>629</v>
      </c>
      <c r="K189" s="372">
        <v>81600</v>
      </c>
      <c r="L189" s="372">
        <v>0</v>
      </c>
    </row>
    <row r="190" spans="2:12" ht="24.75" hidden="1" x14ac:dyDescent="0.25">
      <c r="B190" s="368" t="s">
        <v>536</v>
      </c>
      <c r="C190" s="369">
        <v>46234</v>
      </c>
      <c r="D190" s="369">
        <v>46260.787693634302</v>
      </c>
      <c r="E190" s="368" t="s">
        <v>389</v>
      </c>
      <c r="F190" s="368" t="s">
        <v>737</v>
      </c>
      <c r="G190" s="368" t="s">
        <v>458</v>
      </c>
      <c r="H190" s="368" t="s">
        <v>544</v>
      </c>
      <c r="I190" s="370" t="s">
        <v>630</v>
      </c>
      <c r="J190" s="371" t="s">
        <v>631</v>
      </c>
      <c r="K190" s="372">
        <v>260056</v>
      </c>
      <c r="L190" s="372">
        <v>0</v>
      </c>
    </row>
    <row r="191" spans="2:12" ht="24.75" hidden="1" x14ac:dyDescent="0.25">
      <c r="B191" s="368" t="s">
        <v>536</v>
      </c>
      <c r="C191" s="369">
        <v>46234</v>
      </c>
      <c r="D191" s="369">
        <v>46260.787693634302</v>
      </c>
      <c r="E191" s="368" t="s">
        <v>389</v>
      </c>
      <c r="F191" s="368" t="s">
        <v>737</v>
      </c>
      <c r="G191" s="368" t="s">
        <v>458</v>
      </c>
      <c r="H191" s="368" t="s">
        <v>544</v>
      </c>
      <c r="I191" s="370" t="s">
        <v>638</v>
      </c>
      <c r="J191" s="371" t="s">
        <v>639</v>
      </c>
      <c r="K191" s="372">
        <v>-578</v>
      </c>
      <c r="L191" s="372">
        <v>0</v>
      </c>
    </row>
    <row r="192" spans="2:12" ht="24.75" hidden="1" x14ac:dyDescent="0.25">
      <c r="B192" s="368" t="s">
        <v>536</v>
      </c>
      <c r="C192" s="369">
        <v>46234</v>
      </c>
      <c r="D192" s="369">
        <v>46260.787693634302</v>
      </c>
      <c r="E192" s="368" t="s">
        <v>389</v>
      </c>
      <c r="F192" s="368" t="s">
        <v>737</v>
      </c>
      <c r="G192" s="368" t="s">
        <v>458</v>
      </c>
      <c r="H192" s="368" t="s">
        <v>544</v>
      </c>
      <c r="I192" s="370" t="s">
        <v>678</v>
      </c>
      <c r="J192" s="371" t="s">
        <v>679</v>
      </c>
      <c r="K192" s="372">
        <v>-278343</v>
      </c>
      <c r="L192" s="372">
        <v>0</v>
      </c>
    </row>
    <row r="193" spans="2:12" ht="24.75" hidden="1" x14ac:dyDescent="0.25">
      <c r="B193" s="368" t="s">
        <v>536</v>
      </c>
      <c r="C193" s="369">
        <v>46234</v>
      </c>
      <c r="D193" s="369">
        <v>46260.787693634302</v>
      </c>
      <c r="E193" s="368" t="s">
        <v>389</v>
      </c>
      <c r="F193" s="368" t="s">
        <v>737</v>
      </c>
      <c r="G193" s="368" t="s">
        <v>458</v>
      </c>
      <c r="H193" s="368" t="s">
        <v>544</v>
      </c>
      <c r="I193" s="370" t="s">
        <v>680</v>
      </c>
      <c r="J193" s="371" t="s">
        <v>681</v>
      </c>
      <c r="K193" s="372">
        <v>492035</v>
      </c>
      <c r="L193" s="372">
        <v>0</v>
      </c>
    </row>
    <row r="194" spans="2:12" ht="24.75" hidden="1" x14ac:dyDescent="0.25">
      <c r="B194" s="368" t="s">
        <v>536</v>
      </c>
      <c r="C194" s="369">
        <v>46234</v>
      </c>
      <c r="D194" s="369">
        <v>46260.787693634302</v>
      </c>
      <c r="E194" s="368" t="s">
        <v>389</v>
      </c>
      <c r="F194" s="368" t="s">
        <v>737</v>
      </c>
      <c r="G194" s="368" t="s">
        <v>458</v>
      </c>
      <c r="H194" s="368" t="s">
        <v>544</v>
      </c>
      <c r="I194" s="370" t="s">
        <v>644</v>
      </c>
      <c r="J194" s="371" t="s">
        <v>645</v>
      </c>
      <c r="K194" s="372">
        <v>25295</v>
      </c>
      <c r="L194" s="372">
        <v>0</v>
      </c>
    </row>
    <row r="195" spans="2:12" ht="24.75" hidden="1" x14ac:dyDescent="0.25">
      <c r="B195" s="368" t="s">
        <v>536</v>
      </c>
      <c r="C195" s="369">
        <v>46234</v>
      </c>
      <c r="D195" s="369">
        <v>46260.787693634302</v>
      </c>
      <c r="E195" s="368" t="s">
        <v>389</v>
      </c>
      <c r="F195" s="368" t="s">
        <v>737</v>
      </c>
      <c r="G195" s="368" t="s">
        <v>458</v>
      </c>
      <c r="H195" s="368" t="s">
        <v>544</v>
      </c>
      <c r="I195" s="370" t="s">
        <v>648</v>
      </c>
      <c r="J195" s="371" t="s">
        <v>649</v>
      </c>
      <c r="K195" s="372">
        <v>78375</v>
      </c>
      <c r="L195" s="372">
        <v>0</v>
      </c>
    </row>
    <row r="196" spans="2:12" ht="24.75" hidden="1" x14ac:dyDescent="0.25">
      <c r="B196" s="368" t="s">
        <v>536</v>
      </c>
      <c r="C196" s="369">
        <v>46234</v>
      </c>
      <c r="D196" s="369">
        <v>46260.787693634302</v>
      </c>
      <c r="E196" s="368" t="s">
        <v>389</v>
      </c>
      <c r="F196" s="368" t="s">
        <v>737</v>
      </c>
      <c r="G196" s="368" t="s">
        <v>458</v>
      </c>
      <c r="H196" s="368" t="s">
        <v>544</v>
      </c>
      <c r="I196" s="370" t="s">
        <v>650</v>
      </c>
      <c r="J196" s="371" t="s">
        <v>651</v>
      </c>
      <c r="K196" s="372">
        <v>109895</v>
      </c>
      <c r="L196" s="372">
        <v>0</v>
      </c>
    </row>
    <row r="197" spans="2:12" ht="24.75" hidden="1" x14ac:dyDescent="0.25">
      <c r="B197" s="368" t="s">
        <v>536</v>
      </c>
      <c r="C197" s="369">
        <v>46234</v>
      </c>
      <c r="D197" s="369">
        <v>46260.787693634302</v>
      </c>
      <c r="E197" s="368" t="s">
        <v>389</v>
      </c>
      <c r="F197" s="368" t="s">
        <v>737</v>
      </c>
      <c r="G197" s="368" t="s">
        <v>458</v>
      </c>
      <c r="H197" s="368" t="s">
        <v>544</v>
      </c>
      <c r="I197" s="370" t="s">
        <v>744</v>
      </c>
      <c r="J197" s="371" t="s">
        <v>745</v>
      </c>
      <c r="K197" s="372">
        <v>38724</v>
      </c>
      <c r="L197" s="372">
        <v>0</v>
      </c>
    </row>
    <row r="198" spans="2:12" ht="24.75" hidden="1" x14ac:dyDescent="0.25">
      <c r="B198" s="368" t="s">
        <v>536</v>
      </c>
      <c r="C198" s="369">
        <v>46234</v>
      </c>
      <c r="D198" s="369">
        <v>46260.787693634302</v>
      </c>
      <c r="E198" s="368" t="s">
        <v>389</v>
      </c>
      <c r="F198" s="368" t="s">
        <v>737</v>
      </c>
      <c r="G198" s="368" t="s">
        <v>458</v>
      </c>
      <c r="H198" s="368" t="s">
        <v>544</v>
      </c>
      <c r="I198" s="370" t="s">
        <v>656</v>
      </c>
      <c r="J198" s="371" t="s">
        <v>657</v>
      </c>
      <c r="K198" s="372">
        <v>22105</v>
      </c>
      <c r="L198" s="372">
        <v>0</v>
      </c>
    </row>
    <row r="199" spans="2:12" ht="24.75" hidden="1" x14ac:dyDescent="0.25">
      <c r="B199" s="368" t="s">
        <v>536</v>
      </c>
      <c r="C199" s="369">
        <v>46234</v>
      </c>
      <c r="D199" s="369">
        <v>46260.787693634302</v>
      </c>
      <c r="E199" s="368" t="s">
        <v>389</v>
      </c>
      <c r="F199" s="368" t="s">
        <v>746</v>
      </c>
      <c r="G199" s="368" t="s">
        <v>459</v>
      </c>
      <c r="H199" s="368" t="s">
        <v>538</v>
      </c>
      <c r="I199" s="370" t="s">
        <v>538</v>
      </c>
      <c r="J199" s="371" t="s">
        <v>538</v>
      </c>
      <c r="K199" s="372">
        <v>0</v>
      </c>
      <c r="L199" s="372">
        <v>-3825411</v>
      </c>
    </row>
    <row r="200" spans="2:12" ht="24.75" hidden="1" x14ac:dyDescent="0.25">
      <c r="B200" s="368" t="s">
        <v>536</v>
      </c>
      <c r="C200" s="369">
        <v>46234</v>
      </c>
      <c r="D200" s="369">
        <v>46260.787693634302</v>
      </c>
      <c r="E200" s="368" t="s">
        <v>389</v>
      </c>
      <c r="F200" s="368" t="s">
        <v>746</v>
      </c>
      <c r="G200" s="368" t="s">
        <v>459</v>
      </c>
      <c r="H200" s="368" t="s">
        <v>544</v>
      </c>
      <c r="I200" s="370" t="s">
        <v>1263</v>
      </c>
      <c r="J200" s="371" t="s">
        <v>1264</v>
      </c>
      <c r="K200" s="372">
        <v>9842</v>
      </c>
      <c r="L200" s="372">
        <v>0</v>
      </c>
    </row>
    <row r="201" spans="2:12" ht="24.75" hidden="1" x14ac:dyDescent="0.25">
      <c r="B201" s="368" t="s">
        <v>536</v>
      </c>
      <c r="C201" s="369">
        <v>46234</v>
      </c>
      <c r="D201" s="369">
        <v>46260.787693634302</v>
      </c>
      <c r="E201" s="368" t="s">
        <v>389</v>
      </c>
      <c r="F201" s="368" t="s">
        <v>746</v>
      </c>
      <c r="G201" s="368" t="s">
        <v>459</v>
      </c>
      <c r="H201" s="368" t="s">
        <v>544</v>
      </c>
      <c r="I201" s="370" t="s">
        <v>1259</v>
      </c>
      <c r="J201" s="371" t="s">
        <v>1260</v>
      </c>
      <c r="K201" s="372">
        <v>107642</v>
      </c>
      <c r="L201" s="372">
        <v>0</v>
      </c>
    </row>
    <row r="202" spans="2:12" ht="24.75" hidden="1" x14ac:dyDescent="0.25">
      <c r="B202" s="368" t="s">
        <v>536</v>
      </c>
      <c r="C202" s="369">
        <v>46234</v>
      </c>
      <c r="D202" s="369">
        <v>46260.787693634302</v>
      </c>
      <c r="E202" s="368" t="s">
        <v>389</v>
      </c>
      <c r="F202" s="368" t="s">
        <v>746</v>
      </c>
      <c r="G202" s="368" t="s">
        <v>459</v>
      </c>
      <c r="H202" s="368" t="s">
        <v>544</v>
      </c>
      <c r="I202" s="370" t="s">
        <v>575</v>
      </c>
      <c r="J202" s="371" t="s">
        <v>576</v>
      </c>
      <c r="K202" s="372">
        <v>240</v>
      </c>
      <c r="L202" s="372">
        <v>0</v>
      </c>
    </row>
    <row r="203" spans="2:12" ht="24.75" hidden="1" x14ac:dyDescent="0.25">
      <c r="B203" s="368" t="s">
        <v>536</v>
      </c>
      <c r="C203" s="369">
        <v>46234</v>
      </c>
      <c r="D203" s="369">
        <v>46260.787693634302</v>
      </c>
      <c r="E203" s="368" t="s">
        <v>389</v>
      </c>
      <c r="F203" s="368" t="s">
        <v>746</v>
      </c>
      <c r="G203" s="368" t="s">
        <v>459</v>
      </c>
      <c r="H203" s="368" t="s">
        <v>544</v>
      </c>
      <c r="I203" s="370" t="s">
        <v>577</v>
      </c>
      <c r="J203" s="371" t="s">
        <v>578</v>
      </c>
      <c r="K203" s="372">
        <v>-98213</v>
      </c>
      <c r="L203" s="372">
        <v>0</v>
      </c>
    </row>
    <row r="204" spans="2:12" ht="24.75" hidden="1" x14ac:dyDescent="0.25">
      <c r="B204" s="368" t="s">
        <v>536</v>
      </c>
      <c r="C204" s="369">
        <v>46234</v>
      </c>
      <c r="D204" s="369">
        <v>46260.787693634302</v>
      </c>
      <c r="E204" s="368" t="s">
        <v>389</v>
      </c>
      <c r="F204" s="368" t="s">
        <v>746</v>
      </c>
      <c r="G204" s="368" t="s">
        <v>459</v>
      </c>
      <c r="H204" s="368" t="s">
        <v>544</v>
      </c>
      <c r="I204" s="370" t="s">
        <v>579</v>
      </c>
      <c r="J204" s="371" t="s">
        <v>211</v>
      </c>
      <c r="K204" s="372">
        <v>-13348988</v>
      </c>
      <c r="L204" s="372">
        <v>0</v>
      </c>
    </row>
    <row r="205" spans="2:12" ht="24.75" hidden="1" x14ac:dyDescent="0.25">
      <c r="B205" s="368" t="s">
        <v>536</v>
      </c>
      <c r="C205" s="369">
        <v>46234</v>
      </c>
      <c r="D205" s="369">
        <v>46260.787693634302</v>
      </c>
      <c r="E205" s="368" t="s">
        <v>389</v>
      </c>
      <c r="F205" s="368" t="s">
        <v>746</v>
      </c>
      <c r="G205" s="368" t="s">
        <v>459</v>
      </c>
      <c r="H205" s="368" t="s">
        <v>544</v>
      </c>
      <c r="I205" s="370" t="s">
        <v>1158</v>
      </c>
      <c r="J205" s="371" t="s">
        <v>1159</v>
      </c>
      <c r="K205" s="372">
        <v>871665</v>
      </c>
      <c r="L205" s="372">
        <v>0</v>
      </c>
    </row>
    <row r="206" spans="2:12" ht="24.75" hidden="1" x14ac:dyDescent="0.25">
      <c r="B206" s="368" t="s">
        <v>536</v>
      </c>
      <c r="C206" s="369">
        <v>46234</v>
      </c>
      <c r="D206" s="369">
        <v>46260.787693634302</v>
      </c>
      <c r="E206" s="368" t="s">
        <v>389</v>
      </c>
      <c r="F206" s="368" t="s">
        <v>746</v>
      </c>
      <c r="G206" s="368" t="s">
        <v>459</v>
      </c>
      <c r="H206" s="368" t="s">
        <v>544</v>
      </c>
      <c r="I206" s="370" t="s">
        <v>602</v>
      </c>
      <c r="J206" s="371" t="s">
        <v>603</v>
      </c>
      <c r="K206" s="372">
        <v>132096</v>
      </c>
      <c r="L206" s="372">
        <v>0</v>
      </c>
    </row>
    <row r="207" spans="2:12" ht="24.75" hidden="1" x14ac:dyDescent="0.25">
      <c r="B207" s="368" t="s">
        <v>536</v>
      </c>
      <c r="C207" s="369">
        <v>46234</v>
      </c>
      <c r="D207" s="369">
        <v>46260.787693634302</v>
      </c>
      <c r="E207" s="368" t="s">
        <v>389</v>
      </c>
      <c r="F207" s="368" t="s">
        <v>746</v>
      </c>
      <c r="G207" s="368" t="s">
        <v>459</v>
      </c>
      <c r="H207" s="368" t="s">
        <v>544</v>
      </c>
      <c r="I207" s="370" t="s">
        <v>584</v>
      </c>
      <c r="J207" s="371" t="s">
        <v>215</v>
      </c>
      <c r="K207" s="372">
        <v>1102000</v>
      </c>
      <c r="L207" s="372">
        <v>0</v>
      </c>
    </row>
    <row r="208" spans="2:12" ht="24.75" hidden="1" x14ac:dyDescent="0.25">
      <c r="B208" s="368" t="s">
        <v>536</v>
      </c>
      <c r="C208" s="369">
        <v>46234</v>
      </c>
      <c r="D208" s="369">
        <v>46260.787693634302</v>
      </c>
      <c r="E208" s="368" t="s">
        <v>389</v>
      </c>
      <c r="F208" s="368" t="s">
        <v>746</v>
      </c>
      <c r="G208" s="368" t="s">
        <v>459</v>
      </c>
      <c r="H208" s="368" t="s">
        <v>544</v>
      </c>
      <c r="I208" s="370" t="s">
        <v>616</v>
      </c>
      <c r="J208" s="371" t="s">
        <v>617</v>
      </c>
      <c r="K208" s="372">
        <v>61459</v>
      </c>
      <c r="L208" s="372">
        <v>0</v>
      </c>
    </row>
    <row r="209" spans="2:12" ht="24.75" hidden="1" x14ac:dyDescent="0.25">
      <c r="B209" s="368" t="s">
        <v>536</v>
      </c>
      <c r="C209" s="369">
        <v>46234</v>
      </c>
      <c r="D209" s="369">
        <v>46260.787693634302</v>
      </c>
      <c r="E209" s="368" t="s">
        <v>389</v>
      </c>
      <c r="F209" s="368" t="s">
        <v>746</v>
      </c>
      <c r="G209" s="368" t="s">
        <v>459</v>
      </c>
      <c r="H209" s="368" t="s">
        <v>544</v>
      </c>
      <c r="I209" s="370" t="s">
        <v>1156</v>
      </c>
      <c r="J209" s="371" t="s">
        <v>1157</v>
      </c>
      <c r="K209" s="372">
        <v>191355</v>
      </c>
      <c r="L209" s="372">
        <v>0</v>
      </c>
    </row>
    <row r="210" spans="2:12" ht="24.75" hidden="1" x14ac:dyDescent="0.25">
      <c r="B210" s="368" t="s">
        <v>536</v>
      </c>
      <c r="C210" s="369">
        <v>46234</v>
      </c>
      <c r="D210" s="369">
        <v>46260.787693634302</v>
      </c>
      <c r="E210" s="368" t="s">
        <v>389</v>
      </c>
      <c r="F210" s="368" t="s">
        <v>746</v>
      </c>
      <c r="G210" s="368" t="s">
        <v>459</v>
      </c>
      <c r="H210" s="368" t="s">
        <v>544</v>
      </c>
      <c r="I210" s="370" t="s">
        <v>1128</v>
      </c>
      <c r="J210" s="371" t="s">
        <v>1129</v>
      </c>
      <c r="K210" s="372">
        <v>6352530</v>
      </c>
      <c r="L210" s="372">
        <v>0</v>
      </c>
    </row>
    <row r="211" spans="2:12" ht="24.75" hidden="1" x14ac:dyDescent="0.25">
      <c r="B211" s="368" t="s">
        <v>536</v>
      </c>
      <c r="C211" s="369">
        <v>46234</v>
      </c>
      <c r="D211" s="369">
        <v>46260.787693634302</v>
      </c>
      <c r="E211" s="368" t="s">
        <v>389</v>
      </c>
      <c r="F211" s="368" t="s">
        <v>746</v>
      </c>
      <c r="G211" s="368" t="s">
        <v>459</v>
      </c>
      <c r="H211" s="368" t="s">
        <v>544</v>
      </c>
      <c r="I211" s="370" t="s">
        <v>984</v>
      </c>
      <c r="J211" s="371" t="s">
        <v>985</v>
      </c>
      <c r="K211" s="372">
        <v>41261</v>
      </c>
      <c r="L211" s="372">
        <v>0</v>
      </c>
    </row>
    <row r="212" spans="2:12" ht="24.75" hidden="1" x14ac:dyDescent="0.25">
      <c r="B212" s="368" t="s">
        <v>536</v>
      </c>
      <c r="C212" s="369">
        <v>46234</v>
      </c>
      <c r="D212" s="369">
        <v>46260.787693634302</v>
      </c>
      <c r="E212" s="368" t="s">
        <v>389</v>
      </c>
      <c r="F212" s="368" t="s">
        <v>746</v>
      </c>
      <c r="G212" s="368" t="s">
        <v>459</v>
      </c>
      <c r="H212" s="368" t="s">
        <v>544</v>
      </c>
      <c r="I212" s="370" t="s">
        <v>990</v>
      </c>
      <c r="J212" s="371" t="s">
        <v>991</v>
      </c>
      <c r="K212" s="372">
        <v>113520</v>
      </c>
      <c r="L212" s="372">
        <v>0</v>
      </c>
    </row>
    <row r="213" spans="2:12" ht="24.75" hidden="1" x14ac:dyDescent="0.25">
      <c r="B213" s="368" t="s">
        <v>536</v>
      </c>
      <c r="C213" s="369">
        <v>46234</v>
      </c>
      <c r="D213" s="369">
        <v>46260.787693634302</v>
      </c>
      <c r="E213" s="368" t="s">
        <v>389</v>
      </c>
      <c r="F213" s="368" t="s">
        <v>746</v>
      </c>
      <c r="G213" s="368" t="s">
        <v>459</v>
      </c>
      <c r="H213" s="368" t="s">
        <v>544</v>
      </c>
      <c r="I213" s="370" t="s">
        <v>650</v>
      </c>
      <c r="J213" s="371" t="s">
        <v>651</v>
      </c>
      <c r="K213" s="372">
        <v>1824</v>
      </c>
      <c r="L213" s="372">
        <v>0</v>
      </c>
    </row>
    <row r="214" spans="2:12" ht="24.75" hidden="1" x14ac:dyDescent="0.25">
      <c r="B214" s="368" t="s">
        <v>536</v>
      </c>
      <c r="C214" s="369">
        <v>46234</v>
      </c>
      <c r="D214" s="369">
        <v>46260.787693634302</v>
      </c>
      <c r="E214" s="368" t="s">
        <v>389</v>
      </c>
      <c r="F214" s="368" t="s">
        <v>746</v>
      </c>
      <c r="G214" s="368" t="s">
        <v>459</v>
      </c>
      <c r="H214" s="368" t="s">
        <v>544</v>
      </c>
      <c r="I214" s="370" t="s">
        <v>1126</v>
      </c>
      <c r="J214" s="371" t="s">
        <v>1127</v>
      </c>
      <c r="K214" s="372">
        <v>536471</v>
      </c>
      <c r="L214" s="372">
        <v>0</v>
      </c>
    </row>
    <row r="215" spans="2:12" ht="24.75" hidden="1" x14ac:dyDescent="0.25">
      <c r="B215" s="368" t="s">
        <v>536</v>
      </c>
      <c r="C215" s="369">
        <v>46234</v>
      </c>
      <c r="D215" s="369">
        <v>46260.787693634302</v>
      </c>
      <c r="E215" s="368" t="s">
        <v>389</v>
      </c>
      <c r="F215" s="368" t="s">
        <v>746</v>
      </c>
      <c r="G215" s="368" t="s">
        <v>459</v>
      </c>
      <c r="H215" s="368" t="s">
        <v>544</v>
      </c>
      <c r="I215" s="370" t="s">
        <v>1154</v>
      </c>
      <c r="J215" s="371" t="s">
        <v>1155</v>
      </c>
      <c r="K215" s="372">
        <v>23512</v>
      </c>
      <c r="L215" s="372">
        <v>0</v>
      </c>
    </row>
    <row r="216" spans="2:12" ht="24.75" hidden="1" x14ac:dyDescent="0.25">
      <c r="B216" s="368" t="s">
        <v>536</v>
      </c>
      <c r="C216" s="369">
        <v>46234</v>
      </c>
      <c r="D216" s="369">
        <v>46260.787693634302</v>
      </c>
      <c r="E216" s="368" t="s">
        <v>389</v>
      </c>
      <c r="F216" s="368" t="s">
        <v>746</v>
      </c>
      <c r="G216" s="368" t="s">
        <v>459</v>
      </c>
      <c r="H216" s="368" t="s">
        <v>544</v>
      </c>
      <c r="I216" s="370" t="s">
        <v>1185</v>
      </c>
      <c r="J216" s="371" t="s">
        <v>1186</v>
      </c>
      <c r="K216" s="372">
        <v>76373</v>
      </c>
      <c r="L216" s="372">
        <v>0</v>
      </c>
    </row>
    <row r="217" spans="2:12" ht="33" hidden="1" x14ac:dyDescent="0.25">
      <c r="B217" s="368" t="s">
        <v>536</v>
      </c>
      <c r="C217" s="369">
        <v>46234</v>
      </c>
      <c r="D217" s="369">
        <v>46260.787693634302</v>
      </c>
      <c r="E217" s="368" t="s">
        <v>389</v>
      </c>
      <c r="F217" s="368" t="s">
        <v>1160</v>
      </c>
      <c r="G217" s="368" t="s">
        <v>1161</v>
      </c>
      <c r="H217" s="368" t="s">
        <v>538</v>
      </c>
      <c r="I217" s="370" t="s">
        <v>538</v>
      </c>
      <c r="J217" s="371" t="s">
        <v>538</v>
      </c>
      <c r="K217" s="372">
        <v>0</v>
      </c>
      <c r="L217" s="372">
        <v>24307</v>
      </c>
    </row>
    <row r="218" spans="2:12" ht="33" hidden="1" x14ac:dyDescent="0.25">
      <c r="B218" s="368" t="s">
        <v>536</v>
      </c>
      <c r="C218" s="369">
        <v>46234</v>
      </c>
      <c r="D218" s="369">
        <v>46260.787693634302</v>
      </c>
      <c r="E218" s="368" t="s">
        <v>389</v>
      </c>
      <c r="F218" s="368" t="s">
        <v>1160</v>
      </c>
      <c r="G218" s="368" t="s">
        <v>1161</v>
      </c>
      <c r="H218" s="368" t="s">
        <v>544</v>
      </c>
      <c r="I218" s="370" t="s">
        <v>990</v>
      </c>
      <c r="J218" s="371" t="s">
        <v>991</v>
      </c>
      <c r="K218" s="372">
        <v>24307</v>
      </c>
      <c r="L218" s="372">
        <v>0</v>
      </c>
    </row>
    <row r="219" spans="2:12" ht="24.75" hidden="1" x14ac:dyDescent="0.25">
      <c r="B219" s="368" t="s">
        <v>536</v>
      </c>
      <c r="C219" s="369">
        <v>46234</v>
      </c>
      <c r="D219" s="369">
        <v>46260.787693634302</v>
      </c>
      <c r="E219" s="368" t="s">
        <v>389</v>
      </c>
      <c r="F219" s="368" t="s">
        <v>747</v>
      </c>
      <c r="G219" s="368" t="s">
        <v>455</v>
      </c>
      <c r="H219" s="368" t="s">
        <v>538</v>
      </c>
      <c r="I219" s="370" t="s">
        <v>538</v>
      </c>
      <c r="J219" s="371" t="s">
        <v>538</v>
      </c>
      <c r="K219" s="372">
        <v>0</v>
      </c>
      <c r="L219" s="372">
        <v>0</v>
      </c>
    </row>
    <row r="220" spans="2:12" ht="24.75" hidden="1" x14ac:dyDescent="0.25">
      <c r="B220" s="368" t="s">
        <v>536</v>
      </c>
      <c r="C220" s="369">
        <v>46234</v>
      </c>
      <c r="D220" s="369">
        <v>46260.787693634302</v>
      </c>
      <c r="E220" s="368" t="s">
        <v>389</v>
      </c>
      <c r="F220" s="368" t="s">
        <v>747</v>
      </c>
      <c r="G220" s="368" t="s">
        <v>455</v>
      </c>
      <c r="H220" s="368" t="s">
        <v>544</v>
      </c>
      <c r="I220" s="370" t="s">
        <v>748</v>
      </c>
      <c r="J220" s="371" t="s">
        <v>749</v>
      </c>
      <c r="K220" s="372">
        <v>27</v>
      </c>
      <c r="L220" s="372">
        <v>0</v>
      </c>
    </row>
    <row r="221" spans="2:12" ht="24.75" hidden="1" x14ac:dyDescent="0.25">
      <c r="B221" s="368" t="s">
        <v>536</v>
      </c>
      <c r="C221" s="369">
        <v>46234</v>
      </c>
      <c r="D221" s="369">
        <v>46260.787693634302</v>
      </c>
      <c r="E221" s="368" t="s">
        <v>389</v>
      </c>
      <c r="F221" s="368" t="s">
        <v>747</v>
      </c>
      <c r="G221" s="368" t="s">
        <v>455</v>
      </c>
      <c r="H221" s="368" t="s">
        <v>544</v>
      </c>
      <c r="I221" s="370" t="s">
        <v>674</v>
      </c>
      <c r="J221" s="371" t="s">
        <v>675</v>
      </c>
      <c r="K221" s="372">
        <v>-27</v>
      </c>
      <c r="L221" s="372">
        <v>0</v>
      </c>
    </row>
    <row r="222" spans="2:12" ht="24.75" hidden="1" x14ac:dyDescent="0.25">
      <c r="B222" s="368" t="s">
        <v>536</v>
      </c>
      <c r="C222" s="369">
        <v>46234</v>
      </c>
      <c r="D222" s="369">
        <v>46260.787693634302</v>
      </c>
      <c r="E222" s="368" t="s">
        <v>389</v>
      </c>
      <c r="F222" s="368" t="s">
        <v>750</v>
      </c>
      <c r="G222" s="368" t="s">
        <v>456</v>
      </c>
      <c r="H222" s="368" t="s">
        <v>538</v>
      </c>
      <c r="I222" s="370" t="s">
        <v>538</v>
      </c>
      <c r="J222" s="371" t="s">
        <v>538</v>
      </c>
      <c r="K222" s="372">
        <v>0</v>
      </c>
      <c r="L222" s="372">
        <v>847</v>
      </c>
    </row>
    <row r="223" spans="2:12" ht="24.75" hidden="1" x14ac:dyDescent="0.25">
      <c r="B223" s="368" t="s">
        <v>536</v>
      </c>
      <c r="C223" s="369">
        <v>46234</v>
      </c>
      <c r="D223" s="369">
        <v>46260.787693634302</v>
      </c>
      <c r="E223" s="368" t="s">
        <v>389</v>
      </c>
      <c r="F223" s="368" t="s">
        <v>750</v>
      </c>
      <c r="G223" s="368" t="s">
        <v>456</v>
      </c>
      <c r="H223" s="368" t="s">
        <v>544</v>
      </c>
      <c r="I223" s="370" t="s">
        <v>579</v>
      </c>
      <c r="J223" s="371" t="s">
        <v>211</v>
      </c>
      <c r="K223" s="372">
        <v>847</v>
      </c>
      <c r="L223" s="372">
        <v>0</v>
      </c>
    </row>
    <row r="224" spans="2:12" ht="24.75" hidden="1" x14ac:dyDescent="0.25">
      <c r="B224" s="368" t="s">
        <v>536</v>
      </c>
      <c r="C224" s="369">
        <v>46234</v>
      </c>
      <c r="D224" s="369">
        <v>46260.787693634302</v>
      </c>
      <c r="E224" s="368" t="s">
        <v>389</v>
      </c>
      <c r="F224" s="368" t="s">
        <v>751</v>
      </c>
      <c r="G224" s="368" t="s">
        <v>455</v>
      </c>
      <c r="H224" s="368" t="s">
        <v>538</v>
      </c>
      <c r="I224" s="370" t="s">
        <v>538</v>
      </c>
      <c r="J224" s="371" t="s">
        <v>538</v>
      </c>
      <c r="K224" s="372">
        <v>0</v>
      </c>
      <c r="L224" s="372">
        <v>59345627</v>
      </c>
    </row>
    <row r="225" spans="2:12" ht="24.75" hidden="1" x14ac:dyDescent="0.25">
      <c r="B225" s="368" t="s">
        <v>536</v>
      </c>
      <c r="C225" s="369">
        <v>46234</v>
      </c>
      <c r="D225" s="369">
        <v>46260.787693634302</v>
      </c>
      <c r="E225" s="368" t="s">
        <v>389</v>
      </c>
      <c r="F225" s="368" t="s">
        <v>751</v>
      </c>
      <c r="G225" s="368" t="s">
        <v>455</v>
      </c>
      <c r="H225" s="368" t="s">
        <v>544</v>
      </c>
      <c r="I225" s="370" t="s">
        <v>752</v>
      </c>
      <c r="J225" s="371" t="s">
        <v>753</v>
      </c>
      <c r="K225" s="372">
        <v>101757</v>
      </c>
      <c r="L225" s="372">
        <v>0</v>
      </c>
    </row>
    <row r="226" spans="2:12" ht="24.75" hidden="1" x14ac:dyDescent="0.25">
      <c r="B226" s="368" t="s">
        <v>536</v>
      </c>
      <c r="C226" s="369">
        <v>46234</v>
      </c>
      <c r="D226" s="369">
        <v>46260.787693634302</v>
      </c>
      <c r="E226" s="368" t="s">
        <v>389</v>
      </c>
      <c r="F226" s="368" t="s">
        <v>751</v>
      </c>
      <c r="G226" s="368" t="s">
        <v>455</v>
      </c>
      <c r="H226" s="368" t="s">
        <v>544</v>
      </c>
      <c r="I226" s="370" t="s">
        <v>754</v>
      </c>
      <c r="J226" s="371" t="s">
        <v>755</v>
      </c>
      <c r="K226" s="372">
        <v>-10162</v>
      </c>
      <c r="L226" s="372">
        <v>0</v>
      </c>
    </row>
    <row r="227" spans="2:12" ht="24.75" hidden="1" x14ac:dyDescent="0.25">
      <c r="B227" s="368" t="s">
        <v>536</v>
      </c>
      <c r="C227" s="369">
        <v>46234</v>
      </c>
      <c r="D227" s="369">
        <v>46260.787693634302</v>
      </c>
      <c r="E227" s="368" t="s">
        <v>389</v>
      </c>
      <c r="F227" s="368" t="s">
        <v>751</v>
      </c>
      <c r="G227" s="368" t="s">
        <v>455</v>
      </c>
      <c r="H227" s="368" t="s">
        <v>544</v>
      </c>
      <c r="I227" s="370" t="s">
        <v>756</v>
      </c>
      <c r="J227" s="371" t="s">
        <v>757</v>
      </c>
      <c r="K227" s="372">
        <v>533462</v>
      </c>
      <c r="L227" s="372">
        <v>0</v>
      </c>
    </row>
    <row r="228" spans="2:12" ht="24.75" hidden="1" x14ac:dyDescent="0.25">
      <c r="B228" s="368" t="s">
        <v>536</v>
      </c>
      <c r="C228" s="369">
        <v>46234</v>
      </c>
      <c r="D228" s="369">
        <v>46260.787693634302</v>
      </c>
      <c r="E228" s="368" t="s">
        <v>389</v>
      </c>
      <c r="F228" s="368" t="s">
        <v>751</v>
      </c>
      <c r="G228" s="368" t="s">
        <v>455</v>
      </c>
      <c r="H228" s="368" t="s">
        <v>544</v>
      </c>
      <c r="I228" s="370" t="s">
        <v>758</v>
      </c>
      <c r="J228" s="371" t="s">
        <v>759</v>
      </c>
      <c r="K228" s="372">
        <v>14247</v>
      </c>
      <c r="L228" s="372">
        <v>0</v>
      </c>
    </row>
    <row r="229" spans="2:12" ht="24.75" hidden="1" x14ac:dyDescent="0.25">
      <c r="B229" s="368" t="s">
        <v>536</v>
      </c>
      <c r="C229" s="369">
        <v>46234</v>
      </c>
      <c r="D229" s="369">
        <v>46260.787693634302</v>
      </c>
      <c r="E229" s="368" t="s">
        <v>389</v>
      </c>
      <c r="F229" s="368" t="s">
        <v>751</v>
      </c>
      <c r="G229" s="368" t="s">
        <v>455</v>
      </c>
      <c r="H229" s="368" t="s">
        <v>544</v>
      </c>
      <c r="I229" s="370" t="s">
        <v>760</v>
      </c>
      <c r="J229" s="371" t="s">
        <v>761</v>
      </c>
      <c r="K229" s="372">
        <v>929288</v>
      </c>
      <c r="L229" s="372">
        <v>0</v>
      </c>
    </row>
    <row r="230" spans="2:12" ht="24.75" hidden="1" x14ac:dyDescent="0.25">
      <c r="B230" s="368" t="s">
        <v>536</v>
      </c>
      <c r="C230" s="369">
        <v>46234</v>
      </c>
      <c r="D230" s="369">
        <v>46260.787693634302</v>
      </c>
      <c r="E230" s="368" t="s">
        <v>389</v>
      </c>
      <c r="F230" s="368" t="s">
        <v>751</v>
      </c>
      <c r="G230" s="368" t="s">
        <v>455</v>
      </c>
      <c r="H230" s="368" t="s">
        <v>544</v>
      </c>
      <c r="I230" s="370" t="s">
        <v>762</v>
      </c>
      <c r="J230" s="371" t="s">
        <v>763</v>
      </c>
      <c r="K230" s="372">
        <v>118221</v>
      </c>
      <c r="L230" s="372">
        <v>0</v>
      </c>
    </row>
    <row r="231" spans="2:12" ht="24.75" hidden="1" x14ac:dyDescent="0.25">
      <c r="B231" s="368" t="s">
        <v>536</v>
      </c>
      <c r="C231" s="369">
        <v>46234</v>
      </c>
      <c r="D231" s="369">
        <v>46260.787693634302</v>
      </c>
      <c r="E231" s="368" t="s">
        <v>389</v>
      </c>
      <c r="F231" s="368" t="s">
        <v>751</v>
      </c>
      <c r="G231" s="368" t="s">
        <v>455</v>
      </c>
      <c r="H231" s="368" t="s">
        <v>544</v>
      </c>
      <c r="I231" s="370" t="s">
        <v>1087</v>
      </c>
      <c r="J231" s="371" t="s">
        <v>1088</v>
      </c>
      <c r="K231" s="372">
        <v>121150</v>
      </c>
      <c r="L231" s="372">
        <v>0</v>
      </c>
    </row>
    <row r="232" spans="2:12" ht="24.75" hidden="1" x14ac:dyDescent="0.25">
      <c r="B232" s="368" t="s">
        <v>536</v>
      </c>
      <c r="C232" s="369">
        <v>46234</v>
      </c>
      <c r="D232" s="369">
        <v>46260.787693634302</v>
      </c>
      <c r="E232" s="368" t="s">
        <v>389</v>
      </c>
      <c r="F232" s="368" t="s">
        <v>751</v>
      </c>
      <c r="G232" s="368" t="s">
        <v>455</v>
      </c>
      <c r="H232" s="368" t="s">
        <v>544</v>
      </c>
      <c r="I232" s="370" t="s">
        <v>764</v>
      </c>
      <c r="J232" s="371" t="s">
        <v>765</v>
      </c>
      <c r="K232" s="372">
        <v>150318</v>
      </c>
      <c r="L232" s="372">
        <v>0</v>
      </c>
    </row>
    <row r="233" spans="2:12" ht="24.75" hidden="1" x14ac:dyDescent="0.25">
      <c r="B233" s="368" t="s">
        <v>536</v>
      </c>
      <c r="C233" s="369">
        <v>46234</v>
      </c>
      <c r="D233" s="369">
        <v>46260.787693634302</v>
      </c>
      <c r="E233" s="368" t="s">
        <v>389</v>
      </c>
      <c r="F233" s="368" t="s">
        <v>751</v>
      </c>
      <c r="G233" s="368" t="s">
        <v>455</v>
      </c>
      <c r="H233" s="368" t="s">
        <v>544</v>
      </c>
      <c r="I233" s="370" t="s">
        <v>766</v>
      </c>
      <c r="J233" s="371" t="s">
        <v>767</v>
      </c>
      <c r="K233" s="372">
        <v>290438</v>
      </c>
      <c r="L233" s="372">
        <v>0</v>
      </c>
    </row>
    <row r="234" spans="2:12" ht="24.75" hidden="1" x14ac:dyDescent="0.25">
      <c r="B234" s="368" t="s">
        <v>536</v>
      </c>
      <c r="C234" s="369">
        <v>46234</v>
      </c>
      <c r="D234" s="369">
        <v>46260.787693634302</v>
      </c>
      <c r="E234" s="368" t="s">
        <v>389</v>
      </c>
      <c r="F234" s="368" t="s">
        <v>751</v>
      </c>
      <c r="G234" s="368" t="s">
        <v>455</v>
      </c>
      <c r="H234" s="368" t="s">
        <v>544</v>
      </c>
      <c r="I234" s="370" t="s">
        <v>768</v>
      </c>
      <c r="J234" s="371" t="s">
        <v>769</v>
      </c>
      <c r="K234" s="372">
        <v>161200</v>
      </c>
      <c r="L234" s="372">
        <v>0</v>
      </c>
    </row>
    <row r="235" spans="2:12" ht="24.75" hidden="1" x14ac:dyDescent="0.25">
      <c r="B235" s="368" t="s">
        <v>536</v>
      </c>
      <c r="C235" s="369">
        <v>46234</v>
      </c>
      <c r="D235" s="369">
        <v>46260.787693634302</v>
      </c>
      <c r="E235" s="368" t="s">
        <v>389</v>
      </c>
      <c r="F235" s="368" t="s">
        <v>751</v>
      </c>
      <c r="G235" s="368" t="s">
        <v>455</v>
      </c>
      <c r="H235" s="368" t="s">
        <v>544</v>
      </c>
      <c r="I235" s="370" t="s">
        <v>770</v>
      </c>
      <c r="J235" s="371" t="s">
        <v>771</v>
      </c>
      <c r="K235" s="372">
        <v>201566</v>
      </c>
      <c r="L235" s="372">
        <v>0</v>
      </c>
    </row>
    <row r="236" spans="2:12" ht="24.75" hidden="1" x14ac:dyDescent="0.25">
      <c r="B236" s="368" t="s">
        <v>536</v>
      </c>
      <c r="C236" s="369">
        <v>46234</v>
      </c>
      <c r="D236" s="369">
        <v>46260.787693634302</v>
      </c>
      <c r="E236" s="368" t="s">
        <v>389</v>
      </c>
      <c r="F236" s="368" t="s">
        <v>751</v>
      </c>
      <c r="G236" s="368" t="s">
        <v>455</v>
      </c>
      <c r="H236" s="368" t="s">
        <v>544</v>
      </c>
      <c r="I236" s="370" t="s">
        <v>772</v>
      </c>
      <c r="J236" s="371" t="s">
        <v>773</v>
      </c>
      <c r="K236" s="372">
        <v>226146</v>
      </c>
      <c r="L236" s="372">
        <v>0</v>
      </c>
    </row>
    <row r="237" spans="2:12" ht="24.75" hidden="1" x14ac:dyDescent="0.25">
      <c r="B237" s="368" t="s">
        <v>536</v>
      </c>
      <c r="C237" s="369">
        <v>46234</v>
      </c>
      <c r="D237" s="369">
        <v>46260.787693634302</v>
      </c>
      <c r="E237" s="368" t="s">
        <v>389</v>
      </c>
      <c r="F237" s="368" t="s">
        <v>751</v>
      </c>
      <c r="G237" s="368" t="s">
        <v>455</v>
      </c>
      <c r="H237" s="368" t="s">
        <v>544</v>
      </c>
      <c r="I237" s="370" t="s">
        <v>774</v>
      </c>
      <c r="J237" s="371" t="s">
        <v>775</v>
      </c>
      <c r="K237" s="372">
        <v>-11315</v>
      </c>
      <c r="L237" s="372">
        <v>0</v>
      </c>
    </row>
    <row r="238" spans="2:12" ht="24.75" hidden="1" x14ac:dyDescent="0.25">
      <c r="B238" s="368" t="s">
        <v>536</v>
      </c>
      <c r="C238" s="369">
        <v>46234</v>
      </c>
      <c r="D238" s="369">
        <v>46260.787693634302</v>
      </c>
      <c r="E238" s="368" t="s">
        <v>389</v>
      </c>
      <c r="F238" s="368" t="s">
        <v>751</v>
      </c>
      <c r="G238" s="368" t="s">
        <v>455</v>
      </c>
      <c r="H238" s="368" t="s">
        <v>544</v>
      </c>
      <c r="I238" s="370" t="s">
        <v>776</v>
      </c>
      <c r="J238" s="371" t="s">
        <v>777</v>
      </c>
      <c r="K238" s="372">
        <v>-9216</v>
      </c>
      <c r="L238" s="372">
        <v>0</v>
      </c>
    </row>
    <row r="239" spans="2:12" ht="24.75" hidden="1" x14ac:dyDescent="0.25">
      <c r="B239" s="368" t="s">
        <v>536</v>
      </c>
      <c r="C239" s="369">
        <v>46234</v>
      </c>
      <c r="D239" s="369">
        <v>46260.787693634302</v>
      </c>
      <c r="E239" s="368" t="s">
        <v>389</v>
      </c>
      <c r="F239" s="368" t="s">
        <v>751</v>
      </c>
      <c r="G239" s="368" t="s">
        <v>455</v>
      </c>
      <c r="H239" s="368" t="s">
        <v>544</v>
      </c>
      <c r="I239" s="370" t="s">
        <v>1130</v>
      </c>
      <c r="J239" s="371" t="s">
        <v>1131</v>
      </c>
      <c r="K239" s="372">
        <v>152762</v>
      </c>
      <c r="L239" s="372">
        <v>0</v>
      </c>
    </row>
    <row r="240" spans="2:12" ht="24.75" hidden="1" x14ac:dyDescent="0.25">
      <c r="B240" s="368" t="s">
        <v>536</v>
      </c>
      <c r="C240" s="369">
        <v>46234</v>
      </c>
      <c r="D240" s="369">
        <v>46260.787693634302</v>
      </c>
      <c r="E240" s="368" t="s">
        <v>389</v>
      </c>
      <c r="F240" s="368" t="s">
        <v>751</v>
      </c>
      <c r="G240" s="368" t="s">
        <v>455</v>
      </c>
      <c r="H240" s="368" t="s">
        <v>544</v>
      </c>
      <c r="I240" s="370" t="s">
        <v>778</v>
      </c>
      <c r="J240" s="371" t="s">
        <v>779</v>
      </c>
      <c r="K240" s="372">
        <v>350068</v>
      </c>
      <c r="L240" s="372">
        <v>0</v>
      </c>
    </row>
    <row r="241" spans="2:12" ht="24.75" hidden="1" x14ac:dyDescent="0.25">
      <c r="B241" s="368" t="s">
        <v>536</v>
      </c>
      <c r="C241" s="369">
        <v>46234</v>
      </c>
      <c r="D241" s="369">
        <v>46260.787693634302</v>
      </c>
      <c r="E241" s="368" t="s">
        <v>389</v>
      </c>
      <c r="F241" s="368" t="s">
        <v>751</v>
      </c>
      <c r="G241" s="368" t="s">
        <v>455</v>
      </c>
      <c r="H241" s="368" t="s">
        <v>544</v>
      </c>
      <c r="I241" s="370" t="s">
        <v>780</v>
      </c>
      <c r="J241" s="371" t="s">
        <v>781</v>
      </c>
      <c r="K241" s="372">
        <v>342463</v>
      </c>
      <c r="L241" s="372">
        <v>0</v>
      </c>
    </row>
    <row r="242" spans="2:12" ht="24.75" hidden="1" x14ac:dyDescent="0.25">
      <c r="B242" s="368" t="s">
        <v>536</v>
      </c>
      <c r="C242" s="369">
        <v>46234</v>
      </c>
      <c r="D242" s="369">
        <v>46260.787693634302</v>
      </c>
      <c r="E242" s="368" t="s">
        <v>389</v>
      </c>
      <c r="F242" s="368" t="s">
        <v>751</v>
      </c>
      <c r="G242" s="368" t="s">
        <v>455</v>
      </c>
      <c r="H242" s="368" t="s">
        <v>544</v>
      </c>
      <c r="I242" s="370" t="s">
        <v>782</v>
      </c>
      <c r="J242" s="371" t="s">
        <v>783</v>
      </c>
      <c r="K242" s="372">
        <v>448270</v>
      </c>
      <c r="L242" s="372">
        <v>0</v>
      </c>
    </row>
    <row r="243" spans="2:12" ht="24.75" hidden="1" x14ac:dyDescent="0.25">
      <c r="B243" s="368" t="s">
        <v>536</v>
      </c>
      <c r="C243" s="369">
        <v>46234</v>
      </c>
      <c r="D243" s="369">
        <v>46260.787693634302</v>
      </c>
      <c r="E243" s="368" t="s">
        <v>389</v>
      </c>
      <c r="F243" s="368" t="s">
        <v>751</v>
      </c>
      <c r="G243" s="368" t="s">
        <v>455</v>
      </c>
      <c r="H243" s="368" t="s">
        <v>544</v>
      </c>
      <c r="I243" s="370" t="s">
        <v>784</v>
      </c>
      <c r="J243" s="371" t="s">
        <v>785</v>
      </c>
      <c r="K243" s="372">
        <v>328460</v>
      </c>
      <c r="L243" s="372">
        <v>0</v>
      </c>
    </row>
    <row r="244" spans="2:12" ht="24.75" hidden="1" x14ac:dyDescent="0.25">
      <c r="B244" s="368" t="s">
        <v>536</v>
      </c>
      <c r="C244" s="369">
        <v>46234</v>
      </c>
      <c r="D244" s="369">
        <v>46260.787693634302</v>
      </c>
      <c r="E244" s="368" t="s">
        <v>389</v>
      </c>
      <c r="F244" s="368" t="s">
        <v>751</v>
      </c>
      <c r="G244" s="368" t="s">
        <v>455</v>
      </c>
      <c r="H244" s="368" t="s">
        <v>544</v>
      </c>
      <c r="I244" s="370" t="s">
        <v>786</v>
      </c>
      <c r="J244" s="371" t="s">
        <v>787</v>
      </c>
      <c r="K244" s="372">
        <v>660124</v>
      </c>
      <c r="L244" s="372">
        <v>0</v>
      </c>
    </row>
    <row r="245" spans="2:12" ht="24.75" hidden="1" x14ac:dyDescent="0.25">
      <c r="B245" s="368" t="s">
        <v>536</v>
      </c>
      <c r="C245" s="369">
        <v>46234</v>
      </c>
      <c r="D245" s="369">
        <v>46260.787693634302</v>
      </c>
      <c r="E245" s="368" t="s">
        <v>389</v>
      </c>
      <c r="F245" s="368" t="s">
        <v>751</v>
      </c>
      <c r="G245" s="368" t="s">
        <v>455</v>
      </c>
      <c r="H245" s="368" t="s">
        <v>544</v>
      </c>
      <c r="I245" s="370" t="s">
        <v>788</v>
      </c>
      <c r="J245" s="371" t="s">
        <v>789</v>
      </c>
      <c r="K245" s="372">
        <v>410277</v>
      </c>
      <c r="L245" s="372">
        <v>0</v>
      </c>
    </row>
    <row r="246" spans="2:12" ht="24.75" hidden="1" x14ac:dyDescent="0.25">
      <c r="B246" s="368" t="s">
        <v>536</v>
      </c>
      <c r="C246" s="369">
        <v>46234</v>
      </c>
      <c r="D246" s="369">
        <v>46260.787693634302</v>
      </c>
      <c r="E246" s="368" t="s">
        <v>389</v>
      </c>
      <c r="F246" s="368" t="s">
        <v>751</v>
      </c>
      <c r="G246" s="368" t="s">
        <v>455</v>
      </c>
      <c r="H246" s="368" t="s">
        <v>544</v>
      </c>
      <c r="I246" s="370" t="s">
        <v>790</v>
      </c>
      <c r="J246" s="371" t="s">
        <v>791</v>
      </c>
      <c r="K246" s="372">
        <v>147003</v>
      </c>
      <c r="L246" s="372">
        <v>0</v>
      </c>
    </row>
    <row r="247" spans="2:12" ht="24.75" hidden="1" x14ac:dyDescent="0.25">
      <c r="B247" s="368" t="s">
        <v>536</v>
      </c>
      <c r="C247" s="369">
        <v>46234</v>
      </c>
      <c r="D247" s="369">
        <v>46260.787693634302</v>
      </c>
      <c r="E247" s="368" t="s">
        <v>389</v>
      </c>
      <c r="F247" s="368" t="s">
        <v>751</v>
      </c>
      <c r="G247" s="368" t="s">
        <v>455</v>
      </c>
      <c r="H247" s="368" t="s">
        <v>544</v>
      </c>
      <c r="I247" s="370" t="s">
        <v>792</v>
      </c>
      <c r="J247" s="371" t="s">
        <v>793</v>
      </c>
      <c r="K247" s="372">
        <v>127832</v>
      </c>
      <c r="L247" s="372">
        <v>0</v>
      </c>
    </row>
    <row r="248" spans="2:12" ht="24.75" hidden="1" x14ac:dyDescent="0.25">
      <c r="B248" s="368" t="s">
        <v>536</v>
      </c>
      <c r="C248" s="369">
        <v>46234</v>
      </c>
      <c r="D248" s="369">
        <v>46260.787693634302</v>
      </c>
      <c r="E248" s="368" t="s">
        <v>389</v>
      </c>
      <c r="F248" s="368" t="s">
        <v>751</v>
      </c>
      <c r="G248" s="368" t="s">
        <v>455</v>
      </c>
      <c r="H248" s="368" t="s">
        <v>544</v>
      </c>
      <c r="I248" s="370" t="s">
        <v>794</v>
      </c>
      <c r="J248" s="371" t="s">
        <v>795</v>
      </c>
      <c r="K248" s="372">
        <v>100140</v>
      </c>
      <c r="L248" s="372">
        <v>0</v>
      </c>
    </row>
    <row r="249" spans="2:12" ht="24.75" hidden="1" x14ac:dyDescent="0.25">
      <c r="B249" s="368" t="s">
        <v>536</v>
      </c>
      <c r="C249" s="369">
        <v>46234</v>
      </c>
      <c r="D249" s="369">
        <v>46260.787693634302</v>
      </c>
      <c r="E249" s="368" t="s">
        <v>389</v>
      </c>
      <c r="F249" s="368" t="s">
        <v>751</v>
      </c>
      <c r="G249" s="368" t="s">
        <v>455</v>
      </c>
      <c r="H249" s="368" t="s">
        <v>544</v>
      </c>
      <c r="I249" s="370" t="s">
        <v>796</v>
      </c>
      <c r="J249" s="371" t="s">
        <v>797</v>
      </c>
      <c r="K249" s="372">
        <v>414422</v>
      </c>
      <c r="L249" s="372">
        <v>0</v>
      </c>
    </row>
    <row r="250" spans="2:12" ht="24.75" hidden="1" x14ac:dyDescent="0.25">
      <c r="B250" s="368" t="s">
        <v>536</v>
      </c>
      <c r="C250" s="369">
        <v>46234</v>
      </c>
      <c r="D250" s="369">
        <v>46260.787693634302</v>
      </c>
      <c r="E250" s="368" t="s">
        <v>389</v>
      </c>
      <c r="F250" s="368" t="s">
        <v>751</v>
      </c>
      <c r="G250" s="368" t="s">
        <v>455</v>
      </c>
      <c r="H250" s="368" t="s">
        <v>544</v>
      </c>
      <c r="I250" s="370" t="s">
        <v>1089</v>
      </c>
      <c r="J250" s="371" t="s">
        <v>1090</v>
      </c>
      <c r="K250" s="372">
        <v>150213</v>
      </c>
      <c r="L250" s="372">
        <v>0</v>
      </c>
    </row>
    <row r="251" spans="2:12" ht="24.75" hidden="1" x14ac:dyDescent="0.25">
      <c r="B251" s="368" t="s">
        <v>536</v>
      </c>
      <c r="C251" s="369">
        <v>46234</v>
      </c>
      <c r="D251" s="369">
        <v>46260.787693634302</v>
      </c>
      <c r="E251" s="368" t="s">
        <v>389</v>
      </c>
      <c r="F251" s="368" t="s">
        <v>751</v>
      </c>
      <c r="G251" s="368" t="s">
        <v>455</v>
      </c>
      <c r="H251" s="368" t="s">
        <v>544</v>
      </c>
      <c r="I251" s="370" t="s">
        <v>798</v>
      </c>
      <c r="J251" s="371" t="s">
        <v>799</v>
      </c>
      <c r="K251" s="372">
        <v>518695</v>
      </c>
      <c r="L251" s="372">
        <v>0</v>
      </c>
    </row>
    <row r="252" spans="2:12" ht="24.75" hidden="1" x14ac:dyDescent="0.25">
      <c r="B252" s="368" t="s">
        <v>536</v>
      </c>
      <c r="C252" s="369">
        <v>46234</v>
      </c>
      <c r="D252" s="369">
        <v>46260.787693634302</v>
      </c>
      <c r="E252" s="368" t="s">
        <v>389</v>
      </c>
      <c r="F252" s="368" t="s">
        <v>751</v>
      </c>
      <c r="G252" s="368" t="s">
        <v>455</v>
      </c>
      <c r="H252" s="368" t="s">
        <v>544</v>
      </c>
      <c r="I252" s="370" t="s">
        <v>800</v>
      </c>
      <c r="J252" s="371" t="s">
        <v>801</v>
      </c>
      <c r="K252" s="372">
        <v>61659</v>
      </c>
      <c r="L252" s="372">
        <v>0</v>
      </c>
    </row>
    <row r="253" spans="2:12" ht="24.75" hidden="1" x14ac:dyDescent="0.25">
      <c r="B253" s="368" t="s">
        <v>536</v>
      </c>
      <c r="C253" s="369">
        <v>46234</v>
      </c>
      <c r="D253" s="369">
        <v>46260.787693634302</v>
      </c>
      <c r="E253" s="368" t="s">
        <v>389</v>
      </c>
      <c r="F253" s="368" t="s">
        <v>751</v>
      </c>
      <c r="G253" s="368" t="s">
        <v>455</v>
      </c>
      <c r="H253" s="368" t="s">
        <v>544</v>
      </c>
      <c r="I253" s="370" t="s">
        <v>1132</v>
      </c>
      <c r="J253" s="371" t="s">
        <v>1133</v>
      </c>
      <c r="K253" s="372">
        <v>156356</v>
      </c>
      <c r="L253" s="372">
        <v>0</v>
      </c>
    </row>
    <row r="254" spans="2:12" ht="24.75" hidden="1" x14ac:dyDescent="0.25">
      <c r="B254" s="368" t="s">
        <v>536</v>
      </c>
      <c r="C254" s="369">
        <v>46234</v>
      </c>
      <c r="D254" s="369">
        <v>46260.787693634302</v>
      </c>
      <c r="E254" s="368" t="s">
        <v>389</v>
      </c>
      <c r="F254" s="368" t="s">
        <v>751</v>
      </c>
      <c r="G254" s="368" t="s">
        <v>455</v>
      </c>
      <c r="H254" s="368" t="s">
        <v>544</v>
      </c>
      <c r="I254" s="370" t="s">
        <v>1195</v>
      </c>
      <c r="J254" s="371" t="s">
        <v>1196</v>
      </c>
      <c r="K254" s="372">
        <v>92836</v>
      </c>
      <c r="L254" s="372">
        <v>0</v>
      </c>
    </row>
    <row r="255" spans="2:12" ht="24.75" hidden="1" x14ac:dyDescent="0.25">
      <c r="B255" s="368" t="s">
        <v>536</v>
      </c>
      <c r="C255" s="369">
        <v>46234</v>
      </c>
      <c r="D255" s="369">
        <v>46260.787693634302</v>
      </c>
      <c r="E255" s="368" t="s">
        <v>389</v>
      </c>
      <c r="F255" s="368" t="s">
        <v>751</v>
      </c>
      <c r="G255" s="368" t="s">
        <v>455</v>
      </c>
      <c r="H255" s="368" t="s">
        <v>544</v>
      </c>
      <c r="I255" s="370" t="s">
        <v>802</v>
      </c>
      <c r="J255" s="371" t="s">
        <v>803</v>
      </c>
      <c r="K255" s="372">
        <v>618105</v>
      </c>
      <c r="L255" s="372">
        <v>0</v>
      </c>
    </row>
    <row r="256" spans="2:12" ht="24.75" hidden="1" x14ac:dyDescent="0.25">
      <c r="B256" s="368" t="s">
        <v>536</v>
      </c>
      <c r="C256" s="369">
        <v>46234</v>
      </c>
      <c r="D256" s="369">
        <v>46260.787693634302</v>
      </c>
      <c r="E256" s="368" t="s">
        <v>389</v>
      </c>
      <c r="F256" s="368" t="s">
        <v>751</v>
      </c>
      <c r="G256" s="368" t="s">
        <v>455</v>
      </c>
      <c r="H256" s="368" t="s">
        <v>544</v>
      </c>
      <c r="I256" s="370" t="s">
        <v>1091</v>
      </c>
      <c r="J256" s="371" t="s">
        <v>1092</v>
      </c>
      <c r="K256" s="372">
        <v>193002</v>
      </c>
      <c r="L256" s="372">
        <v>0</v>
      </c>
    </row>
    <row r="257" spans="2:12" ht="24.75" hidden="1" x14ac:dyDescent="0.25">
      <c r="B257" s="368" t="s">
        <v>536</v>
      </c>
      <c r="C257" s="369">
        <v>46234</v>
      </c>
      <c r="D257" s="369">
        <v>46260.787693634302</v>
      </c>
      <c r="E257" s="368" t="s">
        <v>389</v>
      </c>
      <c r="F257" s="368" t="s">
        <v>751</v>
      </c>
      <c r="G257" s="368" t="s">
        <v>455</v>
      </c>
      <c r="H257" s="368" t="s">
        <v>544</v>
      </c>
      <c r="I257" s="370" t="s">
        <v>1265</v>
      </c>
      <c r="J257" s="371" t="s">
        <v>1266</v>
      </c>
      <c r="K257" s="372">
        <v>13437</v>
      </c>
      <c r="L257" s="372">
        <v>0</v>
      </c>
    </row>
    <row r="258" spans="2:12" ht="24.75" hidden="1" x14ac:dyDescent="0.25">
      <c r="B258" s="368" t="s">
        <v>536</v>
      </c>
      <c r="C258" s="369">
        <v>46234</v>
      </c>
      <c r="D258" s="369">
        <v>46260.787693634302</v>
      </c>
      <c r="E258" s="368" t="s">
        <v>389</v>
      </c>
      <c r="F258" s="368" t="s">
        <v>751</v>
      </c>
      <c r="G258" s="368" t="s">
        <v>455</v>
      </c>
      <c r="H258" s="368" t="s">
        <v>544</v>
      </c>
      <c r="I258" s="370" t="s">
        <v>1093</v>
      </c>
      <c r="J258" s="371" t="s">
        <v>1094</v>
      </c>
      <c r="K258" s="372">
        <v>153920</v>
      </c>
      <c r="L258" s="372">
        <v>0</v>
      </c>
    </row>
    <row r="259" spans="2:12" ht="24.75" hidden="1" x14ac:dyDescent="0.25">
      <c r="B259" s="368" t="s">
        <v>536</v>
      </c>
      <c r="C259" s="369">
        <v>46234</v>
      </c>
      <c r="D259" s="369">
        <v>46260.787693634302</v>
      </c>
      <c r="E259" s="368" t="s">
        <v>389</v>
      </c>
      <c r="F259" s="368" t="s">
        <v>751</v>
      </c>
      <c r="G259" s="368" t="s">
        <v>455</v>
      </c>
      <c r="H259" s="368" t="s">
        <v>544</v>
      </c>
      <c r="I259" s="370" t="s">
        <v>804</v>
      </c>
      <c r="J259" s="371" t="s">
        <v>805</v>
      </c>
      <c r="K259" s="372">
        <v>202821</v>
      </c>
      <c r="L259" s="372">
        <v>0</v>
      </c>
    </row>
    <row r="260" spans="2:12" ht="24.75" hidden="1" x14ac:dyDescent="0.25">
      <c r="B260" s="368" t="s">
        <v>536</v>
      </c>
      <c r="C260" s="369">
        <v>46234</v>
      </c>
      <c r="D260" s="369">
        <v>46260.787693634302</v>
      </c>
      <c r="E260" s="368" t="s">
        <v>389</v>
      </c>
      <c r="F260" s="368" t="s">
        <v>751</v>
      </c>
      <c r="G260" s="368" t="s">
        <v>455</v>
      </c>
      <c r="H260" s="368" t="s">
        <v>544</v>
      </c>
      <c r="I260" s="370" t="s">
        <v>806</v>
      </c>
      <c r="J260" s="371" t="s">
        <v>807</v>
      </c>
      <c r="K260" s="372">
        <v>-44829</v>
      </c>
      <c r="L260" s="372">
        <v>0</v>
      </c>
    </row>
    <row r="261" spans="2:12" ht="24.75" hidden="1" x14ac:dyDescent="0.25">
      <c r="B261" s="368" t="s">
        <v>536</v>
      </c>
      <c r="C261" s="369">
        <v>46234</v>
      </c>
      <c r="D261" s="369">
        <v>46260.787693634302</v>
      </c>
      <c r="E261" s="368" t="s">
        <v>389</v>
      </c>
      <c r="F261" s="368" t="s">
        <v>751</v>
      </c>
      <c r="G261" s="368" t="s">
        <v>455</v>
      </c>
      <c r="H261" s="368" t="s">
        <v>544</v>
      </c>
      <c r="I261" s="370" t="s">
        <v>808</v>
      </c>
      <c r="J261" s="371" t="s">
        <v>809</v>
      </c>
      <c r="K261" s="372">
        <v>374383</v>
      </c>
      <c r="L261" s="372">
        <v>0</v>
      </c>
    </row>
    <row r="262" spans="2:12" ht="24.75" hidden="1" x14ac:dyDescent="0.25">
      <c r="B262" s="368" t="s">
        <v>536</v>
      </c>
      <c r="C262" s="369">
        <v>46234</v>
      </c>
      <c r="D262" s="369">
        <v>46260.787693634302</v>
      </c>
      <c r="E262" s="368" t="s">
        <v>389</v>
      </c>
      <c r="F262" s="368" t="s">
        <v>751</v>
      </c>
      <c r="G262" s="368" t="s">
        <v>455</v>
      </c>
      <c r="H262" s="368" t="s">
        <v>544</v>
      </c>
      <c r="I262" s="370" t="s">
        <v>810</v>
      </c>
      <c r="J262" s="371" t="s">
        <v>811</v>
      </c>
      <c r="K262" s="372">
        <v>198765</v>
      </c>
      <c r="L262" s="372">
        <v>0</v>
      </c>
    </row>
    <row r="263" spans="2:12" ht="24.75" hidden="1" x14ac:dyDescent="0.25">
      <c r="B263" s="368" t="s">
        <v>536</v>
      </c>
      <c r="C263" s="369">
        <v>46234</v>
      </c>
      <c r="D263" s="369">
        <v>46260.787693634302</v>
      </c>
      <c r="E263" s="368" t="s">
        <v>389</v>
      </c>
      <c r="F263" s="368" t="s">
        <v>751</v>
      </c>
      <c r="G263" s="368" t="s">
        <v>455</v>
      </c>
      <c r="H263" s="368" t="s">
        <v>544</v>
      </c>
      <c r="I263" s="370" t="s">
        <v>812</v>
      </c>
      <c r="J263" s="371" t="s">
        <v>813</v>
      </c>
      <c r="K263" s="372">
        <v>-10162</v>
      </c>
      <c r="L263" s="372">
        <v>0</v>
      </c>
    </row>
    <row r="264" spans="2:12" ht="24.75" hidden="1" x14ac:dyDescent="0.25">
      <c r="B264" s="368" t="s">
        <v>536</v>
      </c>
      <c r="C264" s="369">
        <v>46234</v>
      </c>
      <c r="D264" s="369">
        <v>46260.787693634302</v>
      </c>
      <c r="E264" s="368" t="s">
        <v>389</v>
      </c>
      <c r="F264" s="368" t="s">
        <v>751</v>
      </c>
      <c r="G264" s="368" t="s">
        <v>455</v>
      </c>
      <c r="H264" s="368" t="s">
        <v>544</v>
      </c>
      <c r="I264" s="370" t="s">
        <v>814</v>
      </c>
      <c r="J264" s="371" t="s">
        <v>815</v>
      </c>
      <c r="K264" s="372">
        <v>-11369</v>
      </c>
      <c r="L264" s="372">
        <v>0</v>
      </c>
    </row>
    <row r="265" spans="2:12" ht="24.75" hidden="1" x14ac:dyDescent="0.25">
      <c r="B265" s="368" t="s">
        <v>536</v>
      </c>
      <c r="C265" s="369">
        <v>46234</v>
      </c>
      <c r="D265" s="369">
        <v>46260.787693634302</v>
      </c>
      <c r="E265" s="368" t="s">
        <v>389</v>
      </c>
      <c r="F265" s="368" t="s">
        <v>751</v>
      </c>
      <c r="G265" s="368" t="s">
        <v>455</v>
      </c>
      <c r="H265" s="368" t="s">
        <v>544</v>
      </c>
      <c r="I265" s="370" t="s">
        <v>816</v>
      </c>
      <c r="J265" s="371" t="s">
        <v>817</v>
      </c>
      <c r="K265" s="372">
        <v>-16127</v>
      </c>
      <c r="L265" s="372">
        <v>0</v>
      </c>
    </row>
    <row r="266" spans="2:12" ht="24.75" hidden="1" x14ac:dyDescent="0.25">
      <c r="B266" s="368" t="s">
        <v>536</v>
      </c>
      <c r="C266" s="369">
        <v>46234</v>
      </c>
      <c r="D266" s="369">
        <v>46260.787693634302</v>
      </c>
      <c r="E266" s="368" t="s">
        <v>389</v>
      </c>
      <c r="F266" s="368" t="s">
        <v>751</v>
      </c>
      <c r="G266" s="368" t="s">
        <v>455</v>
      </c>
      <c r="H266" s="368" t="s">
        <v>544</v>
      </c>
      <c r="I266" s="370" t="s">
        <v>818</v>
      </c>
      <c r="J266" s="371" t="s">
        <v>819</v>
      </c>
      <c r="K266" s="372">
        <v>-16388</v>
      </c>
      <c r="L266" s="372">
        <v>0</v>
      </c>
    </row>
    <row r="267" spans="2:12" ht="24.75" hidden="1" x14ac:dyDescent="0.25">
      <c r="B267" s="368" t="s">
        <v>536</v>
      </c>
      <c r="C267" s="369">
        <v>46234</v>
      </c>
      <c r="D267" s="369">
        <v>46260.787693634302</v>
      </c>
      <c r="E267" s="368" t="s">
        <v>389</v>
      </c>
      <c r="F267" s="368" t="s">
        <v>751</v>
      </c>
      <c r="G267" s="368" t="s">
        <v>455</v>
      </c>
      <c r="H267" s="368" t="s">
        <v>544</v>
      </c>
      <c r="I267" s="370" t="s">
        <v>820</v>
      </c>
      <c r="J267" s="371" t="s">
        <v>821</v>
      </c>
      <c r="K267" s="372">
        <v>-33888</v>
      </c>
      <c r="L267" s="372">
        <v>0</v>
      </c>
    </row>
    <row r="268" spans="2:12" ht="24.75" hidden="1" x14ac:dyDescent="0.25">
      <c r="B268" s="368" t="s">
        <v>536</v>
      </c>
      <c r="C268" s="369">
        <v>46234</v>
      </c>
      <c r="D268" s="369">
        <v>46260.787693634302</v>
      </c>
      <c r="E268" s="368" t="s">
        <v>389</v>
      </c>
      <c r="F268" s="368" t="s">
        <v>751</v>
      </c>
      <c r="G268" s="368" t="s">
        <v>455</v>
      </c>
      <c r="H268" s="368" t="s">
        <v>544</v>
      </c>
      <c r="I268" s="370" t="s">
        <v>1095</v>
      </c>
      <c r="J268" s="371" t="s">
        <v>1096</v>
      </c>
      <c r="K268" s="372">
        <v>88429</v>
      </c>
      <c r="L268" s="372">
        <v>0</v>
      </c>
    </row>
    <row r="269" spans="2:12" ht="24.75" hidden="1" x14ac:dyDescent="0.25">
      <c r="B269" s="368" t="s">
        <v>536</v>
      </c>
      <c r="C269" s="369">
        <v>46234</v>
      </c>
      <c r="D269" s="369">
        <v>46260.787693634302</v>
      </c>
      <c r="E269" s="368" t="s">
        <v>389</v>
      </c>
      <c r="F269" s="368" t="s">
        <v>751</v>
      </c>
      <c r="G269" s="368" t="s">
        <v>455</v>
      </c>
      <c r="H269" s="368" t="s">
        <v>544</v>
      </c>
      <c r="I269" s="370" t="s">
        <v>822</v>
      </c>
      <c r="J269" s="371" t="s">
        <v>823</v>
      </c>
      <c r="K269" s="372">
        <v>214326</v>
      </c>
      <c r="L269" s="372">
        <v>0</v>
      </c>
    </row>
    <row r="270" spans="2:12" ht="24.75" hidden="1" x14ac:dyDescent="0.25">
      <c r="B270" s="368" t="s">
        <v>536</v>
      </c>
      <c r="C270" s="369">
        <v>46234</v>
      </c>
      <c r="D270" s="369">
        <v>46260.787693634302</v>
      </c>
      <c r="E270" s="368" t="s">
        <v>389</v>
      </c>
      <c r="F270" s="368" t="s">
        <v>751</v>
      </c>
      <c r="G270" s="368" t="s">
        <v>455</v>
      </c>
      <c r="H270" s="368" t="s">
        <v>544</v>
      </c>
      <c r="I270" s="370" t="s">
        <v>824</v>
      </c>
      <c r="J270" s="371" t="s">
        <v>825</v>
      </c>
      <c r="K270" s="372">
        <v>181338</v>
      </c>
      <c r="L270" s="372">
        <v>0</v>
      </c>
    </row>
    <row r="271" spans="2:12" ht="24.75" hidden="1" x14ac:dyDescent="0.25">
      <c r="B271" s="368" t="s">
        <v>536</v>
      </c>
      <c r="C271" s="369">
        <v>46234</v>
      </c>
      <c r="D271" s="369">
        <v>46260.787693634302</v>
      </c>
      <c r="E271" s="368" t="s">
        <v>389</v>
      </c>
      <c r="F271" s="368" t="s">
        <v>751</v>
      </c>
      <c r="G271" s="368" t="s">
        <v>455</v>
      </c>
      <c r="H271" s="368" t="s">
        <v>544</v>
      </c>
      <c r="I271" s="370" t="s">
        <v>826</v>
      </c>
      <c r="J271" s="371" t="s">
        <v>827</v>
      </c>
      <c r="K271" s="372">
        <v>327788</v>
      </c>
      <c r="L271" s="372">
        <v>0</v>
      </c>
    </row>
    <row r="272" spans="2:12" ht="24.75" hidden="1" x14ac:dyDescent="0.25">
      <c r="B272" s="368" t="s">
        <v>536</v>
      </c>
      <c r="C272" s="369">
        <v>46234</v>
      </c>
      <c r="D272" s="369">
        <v>46260.787693634302</v>
      </c>
      <c r="E272" s="368" t="s">
        <v>389</v>
      </c>
      <c r="F272" s="368" t="s">
        <v>751</v>
      </c>
      <c r="G272" s="368" t="s">
        <v>455</v>
      </c>
      <c r="H272" s="368" t="s">
        <v>544</v>
      </c>
      <c r="I272" s="370" t="s">
        <v>828</v>
      </c>
      <c r="J272" s="371" t="s">
        <v>829</v>
      </c>
      <c r="K272" s="372">
        <v>-50550</v>
      </c>
      <c r="L272" s="372">
        <v>0</v>
      </c>
    </row>
    <row r="273" spans="2:12" ht="24.75" hidden="1" x14ac:dyDescent="0.25">
      <c r="B273" s="368" t="s">
        <v>536</v>
      </c>
      <c r="C273" s="369">
        <v>46234</v>
      </c>
      <c r="D273" s="369">
        <v>46260.787693634302</v>
      </c>
      <c r="E273" s="368" t="s">
        <v>389</v>
      </c>
      <c r="F273" s="368" t="s">
        <v>751</v>
      </c>
      <c r="G273" s="368" t="s">
        <v>455</v>
      </c>
      <c r="H273" s="368" t="s">
        <v>544</v>
      </c>
      <c r="I273" s="370" t="s">
        <v>1097</v>
      </c>
      <c r="J273" s="371" t="s">
        <v>1098</v>
      </c>
      <c r="K273" s="372">
        <v>166458</v>
      </c>
      <c r="L273" s="372">
        <v>0</v>
      </c>
    </row>
    <row r="274" spans="2:12" ht="24.75" hidden="1" x14ac:dyDescent="0.25">
      <c r="B274" s="368" t="s">
        <v>536</v>
      </c>
      <c r="C274" s="369">
        <v>46234</v>
      </c>
      <c r="D274" s="369">
        <v>46260.787693634302</v>
      </c>
      <c r="E274" s="368" t="s">
        <v>389</v>
      </c>
      <c r="F274" s="368" t="s">
        <v>751</v>
      </c>
      <c r="G274" s="368" t="s">
        <v>455</v>
      </c>
      <c r="H274" s="368" t="s">
        <v>544</v>
      </c>
      <c r="I274" s="370" t="s">
        <v>830</v>
      </c>
      <c r="J274" s="371" t="s">
        <v>831</v>
      </c>
      <c r="K274" s="372">
        <v>139726</v>
      </c>
      <c r="L274" s="372">
        <v>0</v>
      </c>
    </row>
    <row r="275" spans="2:12" ht="24.75" hidden="1" x14ac:dyDescent="0.25">
      <c r="B275" s="368" t="s">
        <v>536</v>
      </c>
      <c r="C275" s="369">
        <v>46234</v>
      </c>
      <c r="D275" s="369">
        <v>46260.787693634302</v>
      </c>
      <c r="E275" s="368" t="s">
        <v>389</v>
      </c>
      <c r="F275" s="368" t="s">
        <v>751</v>
      </c>
      <c r="G275" s="368" t="s">
        <v>455</v>
      </c>
      <c r="H275" s="368" t="s">
        <v>544</v>
      </c>
      <c r="I275" s="370" t="s">
        <v>832</v>
      </c>
      <c r="J275" s="371" t="s">
        <v>833</v>
      </c>
      <c r="K275" s="372">
        <v>413304</v>
      </c>
      <c r="L275" s="372">
        <v>0</v>
      </c>
    </row>
    <row r="276" spans="2:12" ht="24.75" hidden="1" x14ac:dyDescent="0.25">
      <c r="B276" s="368" t="s">
        <v>536</v>
      </c>
      <c r="C276" s="369">
        <v>46234</v>
      </c>
      <c r="D276" s="369">
        <v>46260.787693634302</v>
      </c>
      <c r="E276" s="368" t="s">
        <v>389</v>
      </c>
      <c r="F276" s="368" t="s">
        <v>751</v>
      </c>
      <c r="G276" s="368" t="s">
        <v>455</v>
      </c>
      <c r="H276" s="368" t="s">
        <v>544</v>
      </c>
      <c r="I276" s="370" t="s">
        <v>573</v>
      </c>
      <c r="J276" s="371" t="s">
        <v>574</v>
      </c>
      <c r="K276" s="372">
        <v>573838</v>
      </c>
      <c r="L276" s="372">
        <v>0</v>
      </c>
    </row>
    <row r="277" spans="2:12" ht="24.75" hidden="1" x14ac:dyDescent="0.25">
      <c r="B277" s="368" t="s">
        <v>536</v>
      </c>
      <c r="C277" s="369">
        <v>46234</v>
      </c>
      <c r="D277" s="369">
        <v>46260.787693634302</v>
      </c>
      <c r="E277" s="368" t="s">
        <v>389</v>
      </c>
      <c r="F277" s="368" t="s">
        <v>751</v>
      </c>
      <c r="G277" s="368" t="s">
        <v>455</v>
      </c>
      <c r="H277" s="368" t="s">
        <v>544</v>
      </c>
      <c r="I277" s="370" t="s">
        <v>834</v>
      </c>
      <c r="J277" s="371" t="s">
        <v>835</v>
      </c>
      <c r="K277" s="372">
        <v>105366</v>
      </c>
      <c r="L277" s="372">
        <v>0</v>
      </c>
    </row>
    <row r="278" spans="2:12" ht="24.75" hidden="1" x14ac:dyDescent="0.25">
      <c r="B278" s="368" t="s">
        <v>536</v>
      </c>
      <c r="C278" s="369">
        <v>46234</v>
      </c>
      <c r="D278" s="369">
        <v>46260.787693634302</v>
      </c>
      <c r="E278" s="368" t="s">
        <v>389</v>
      </c>
      <c r="F278" s="368" t="s">
        <v>751</v>
      </c>
      <c r="G278" s="368" t="s">
        <v>455</v>
      </c>
      <c r="H278" s="368" t="s">
        <v>544</v>
      </c>
      <c r="I278" s="370" t="s">
        <v>836</v>
      </c>
      <c r="J278" s="371" t="s">
        <v>837</v>
      </c>
      <c r="K278" s="372">
        <v>240060</v>
      </c>
      <c r="L278" s="372">
        <v>0</v>
      </c>
    </row>
    <row r="279" spans="2:12" ht="24.75" hidden="1" x14ac:dyDescent="0.25">
      <c r="B279" s="368" t="s">
        <v>536</v>
      </c>
      <c r="C279" s="369">
        <v>46234</v>
      </c>
      <c r="D279" s="369">
        <v>46260.787693634302</v>
      </c>
      <c r="E279" s="368" t="s">
        <v>389</v>
      </c>
      <c r="F279" s="368" t="s">
        <v>751</v>
      </c>
      <c r="G279" s="368" t="s">
        <v>455</v>
      </c>
      <c r="H279" s="368" t="s">
        <v>544</v>
      </c>
      <c r="I279" s="370" t="s">
        <v>838</v>
      </c>
      <c r="J279" s="371" t="s">
        <v>839</v>
      </c>
      <c r="K279" s="372">
        <v>61669</v>
      </c>
      <c r="L279" s="372">
        <v>0</v>
      </c>
    </row>
    <row r="280" spans="2:12" ht="24.75" hidden="1" x14ac:dyDescent="0.25">
      <c r="B280" s="368" t="s">
        <v>536</v>
      </c>
      <c r="C280" s="369">
        <v>46234</v>
      </c>
      <c r="D280" s="369">
        <v>46260.787693634302</v>
      </c>
      <c r="E280" s="368" t="s">
        <v>389</v>
      </c>
      <c r="F280" s="368" t="s">
        <v>751</v>
      </c>
      <c r="G280" s="368" t="s">
        <v>455</v>
      </c>
      <c r="H280" s="368" t="s">
        <v>544</v>
      </c>
      <c r="I280" s="370" t="s">
        <v>840</v>
      </c>
      <c r="J280" s="371" t="s">
        <v>841</v>
      </c>
      <c r="K280" s="372">
        <v>40959</v>
      </c>
      <c r="L280" s="372">
        <v>0</v>
      </c>
    </row>
    <row r="281" spans="2:12" ht="24.75" hidden="1" x14ac:dyDescent="0.25">
      <c r="B281" s="368" t="s">
        <v>536</v>
      </c>
      <c r="C281" s="369">
        <v>46234</v>
      </c>
      <c r="D281" s="369">
        <v>46260.787693634302</v>
      </c>
      <c r="E281" s="368" t="s">
        <v>389</v>
      </c>
      <c r="F281" s="368" t="s">
        <v>751</v>
      </c>
      <c r="G281" s="368" t="s">
        <v>455</v>
      </c>
      <c r="H281" s="368" t="s">
        <v>544</v>
      </c>
      <c r="I281" s="370" t="s">
        <v>842</v>
      </c>
      <c r="J281" s="371" t="s">
        <v>843</v>
      </c>
      <c r="K281" s="372">
        <v>375763</v>
      </c>
      <c r="L281" s="372">
        <v>0</v>
      </c>
    </row>
    <row r="282" spans="2:12" ht="24.75" hidden="1" x14ac:dyDescent="0.25">
      <c r="B282" s="368" t="s">
        <v>536</v>
      </c>
      <c r="C282" s="369">
        <v>46234</v>
      </c>
      <c r="D282" s="369">
        <v>46260.787693634302</v>
      </c>
      <c r="E282" s="368" t="s">
        <v>389</v>
      </c>
      <c r="F282" s="368" t="s">
        <v>751</v>
      </c>
      <c r="G282" s="368" t="s">
        <v>455</v>
      </c>
      <c r="H282" s="368" t="s">
        <v>544</v>
      </c>
      <c r="I282" s="370" t="s">
        <v>844</v>
      </c>
      <c r="J282" s="371" t="s">
        <v>845</v>
      </c>
      <c r="K282" s="372">
        <v>21254</v>
      </c>
      <c r="L282" s="372">
        <v>0</v>
      </c>
    </row>
    <row r="283" spans="2:12" ht="24.75" hidden="1" x14ac:dyDescent="0.25">
      <c r="B283" s="368" t="s">
        <v>536</v>
      </c>
      <c r="C283" s="369">
        <v>46234</v>
      </c>
      <c r="D283" s="369">
        <v>46260.787693634302</v>
      </c>
      <c r="E283" s="368" t="s">
        <v>389</v>
      </c>
      <c r="F283" s="368" t="s">
        <v>751</v>
      </c>
      <c r="G283" s="368" t="s">
        <v>455</v>
      </c>
      <c r="H283" s="368" t="s">
        <v>544</v>
      </c>
      <c r="I283" s="370" t="s">
        <v>846</v>
      </c>
      <c r="J283" s="371" t="s">
        <v>847</v>
      </c>
      <c r="K283" s="372">
        <v>168152</v>
      </c>
      <c r="L283" s="372">
        <v>0</v>
      </c>
    </row>
    <row r="284" spans="2:12" ht="24.75" hidden="1" x14ac:dyDescent="0.25">
      <c r="B284" s="368" t="s">
        <v>536</v>
      </c>
      <c r="C284" s="369">
        <v>46234</v>
      </c>
      <c r="D284" s="369">
        <v>46260.787693634302</v>
      </c>
      <c r="E284" s="368" t="s">
        <v>389</v>
      </c>
      <c r="F284" s="368" t="s">
        <v>751</v>
      </c>
      <c r="G284" s="368" t="s">
        <v>455</v>
      </c>
      <c r="H284" s="368" t="s">
        <v>544</v>
      </c>
      <c r="I284" s="370" t="s">
        <v>848</v>
      </c>
      <c r="J284" s="371" t="s">
        <v>849</v>
      </c>
      <c r="K284" s="372">
        <v>482071</v>
      </c>
      <c r="L284" s="372">
        <v>0</v>
      </c>
    </row>
    <row r="285" spans="2:12" ht="24.75" hidden="1" x14ac:dyDescent="0.25">
      <c r="B285" s="368" t="s">
        <v>536</v>
      </c>
      <c r="C285" s="369">
        <v>46234</v>
      </c>
      <c r="D285" s="369">
        <v>46260.787693634302</v>
      </c>
      <c r="E285" s="368" t="s">
        <v>389</v>
      </c>
      <c r="F285" s="368" t="s">
        <v>751</v>
      </c>
      <c r="G285" s="368" t="s">
        <v>455</v>
      </c>
      <c r="H285" s="368" t="s">
        <v>544</v>
      </c>
      <c r="I285" s="370" t="s">
        <v>850</v>
      </c>
      <c r="J285" s="371" t="s">
        <v>851</v>
      </c>
      <c r="K285" s="372">
        <v>38300</v>
      </c>
      <c r="L285" s="372">
        <v>0</v>
      </c>
    </row>
    <row r="286" spans="2:12" ht="24.75" hidden="1" x14ac:dyDescent="0.25">
      <c r="B286" s="368" t="s">
        <v>536</v>
      </c>
      <c r="C286" s="369">
        <v>46234</v>
      </c>
      <c r="D286" s="369">
        <v>46260.787693634302</v>
      </c>
      <c r="E286" s="368" t="s">
        <v>389</v>
      </c>
      <c r="F286" s="368" t="s">
        <v>751</v>
      </c>
      <c r="G286" s="368" t="s">
        <v>455</v>
      </c>
      <c r="H286" s="368" t="s">
        <v>544</v>
      </c>
      <c r="I286" s="370" t="s">
        <v>852</v>
      </c>
      <c r="J286" s="371" t="s">
        <v>853</v>
      </c>
      <c r="K286" s="372">
        <v>608677</v>
      </c>
      <c r="L286" s="372">
        <v>0</v>
      </c>
    </row>
    <row r="287" spans="2:12" ht="24.75" hidden="1" x14ac:dyDescent="0.25">
      <c r="B287" s="368" t="s">
        <v>536</v>
      </c>
      <c r="C287" s="369">
        <v>46234</v>
      </c>
      <c r="D287" s="369">
        <v>46260.787693634302</v>
      </c>
      <c r="E287" s="368" t="s">
        <v>389</v>
      </c>
      <c r="F287" s="368" t="s">
        <v>751</v>
      </c>
      <c r="G287" s="368" t="s">
        <v>455</v>
      </c>
      <c r="H287" s="368" t="s">
        <v>544</v>
      </c>
      <c r="I287" s="370" t="s">
        <v>854</v>
      </c>
      <c r="J287" s="371" t="s">
        <v>855</v>
      </c>
      <c r="K287" s="372">
        <v>125075</v>
      </c>
      <c r="L287" s="372">
        <v>0</v>
      </c>
    </row>
    <row r="288" spans="2:12" ht="24.75" hidden="1" x14ac:dyDescent="0.25">
      <c r="B288" s="368" t="s">
        <v>536</v>
      </c>
      <c r="C288" s="369">
        <v>46234</v>
      </c>
      <c r="D288" s="369">
        <v>46260.787693634302</v>
      </c>
      <c r="E288" s="368" t="s">
        <v>389</v>
      </c>
      <c r="F288" s="368" t="s">
        <v>751</v>
      </c>
      <c r="G288" s="368" t="s">
        <v>455</v>
      </c>
      <c r="H288" s="368" t="s">
        <v>544</v>
      </c>
      <c r="I288" s="370" t="s">
        <v>856</v>
      </c>
      <c r="J288" s="371" t="s">
        <v>857</v>
      </c>
      <c r="K288" s="372">
        <v>198005</v>
      </c>
      <c r="L288" s="372">
        <v>0</v>
      </c>
    </row>
    <row r="289" spans="2:12" ht="24.75" hidden="1" x14ac:dyDescent="0.25">
      <c r="B289" s="368" t="s">
        <v>536</v>
      </c>
      <c r="C289" s="369">
        <v>46234</v>
      </c>
      <c r="D289" s="369">
        <v>46260.787693634302</v>
      </c>
      <c r="E289" s="368" t="s">
        <v>389</v>
      </c>
      <c r="F289" s="368" t="s">
        <v>751</v>
      </c>
      <c r="G289" s="368" t="s">
        <v>455</v>
      </c>
      <c r="H289" s="368" t="s">
        <v>544</v>
      </c>
      <c r="I289" s="370" t="s">
        <v>1099</v>
      </c>
      <c r="J289" s="371" t="s">
        <v>1100</v>
      </c>
      <c r="K289" s="372">
        <v>386315</v>
      </c>
      <c r="L289" s="372">
        <v>0</v>
      </c>
    </row>
    <row r="290" spans="2:12" ht="24.75" hidden="1" x14ac:dyDescent="0.25">
      <c r="B290" s="368" t="s">
        <v>536</v>
      </c>
      <c r="C290" s="369">
        <v>46234</v>
      </c>
      <c r="D290" s="369">
        <v>46260.787693634302</v>
      </c>
      <c r="E290" s="368" t="s">
        <v>389</v>
      </c>
      <c r="F290" s="368" t="s">
        <v>751</v>
      </c>
      <c r="G290" s="368" t="s">
        <v>455</v>
      </c>
      <c r="H290" s="368" t="s">
        <v>544</v>
      </c>
      <c r="I290" s="370" t="s">
        <v>858</v>
      </c>
      <c r="J290" s="371" t="s">
        <v>859</v>
      </c>
      <c r="K290" s="372">
        <v>157160</v>
      </c>
      <c r="L290" s="372">
        <v>0</v>
      </c>
    </row>
    <row r="291" spans="2:12" ht="24.75" hidden="1" x14ac:dyDescent="0.25">
      <c r="B291" s="368" t="s">
        <v>536</v>
      </c>
      <c r="C291" s="369">
        <v>46234</v>
      </c>
      <c r="D291" s="369">
        <v>46260.787693634302</v>
      </c>
      <c r="E291" s="368" t="s">
        <v>389</v>
      </c>
      <c r="F291" s="368" t="s">
        <v>751</v>
      </c>
      <c r="G291" s="368" t="s">
        <v>455</v>
      </c>
      <c r="H291" s="368" t="s">
        <v>544</v>
      </c>
      <c r="I291" s="370" t="s">
        <v>860</v>
      </c>
      <c r="J291" s="371" t="s">
        <v>861</v>
      </c>
      <c r="K291" s="372">
        <v>-10032</v>
      </c>
      <c r="L291" s="372">
        <v>0</v>
      </c>
    </row>
    <row r="292" spans="2:12" ht="24.75" hidden="1" x14ac:dyDescent="0.25">
      <c r="B292" s="368" t="s">
        <v>536</v>
      </c>
      <c r="C292" s="369">
        <v>46234</v>
      </c>
      <c r="D292" s="369">
        <v>46260.787693634302</v>
      </c>
      <c r="E292" s="368" t="s">
        <v>389</v>
      </c>
      <c r="F292" s="368" t="s">
        <v>751</v>
      </c>
      <c r="G292" s="368" t="s">
        <v>455</v>
      </c>
      <c r="H292" s="368" t="s">
        <v>544</v>
      </c>
      <c r="I292" s="370" t="s">
        <v>1259</v>
      </c>
      <c r="J292" s="371" t="s">
        <v>1260</v>
      </c>
      <c r="K292" s="372">
        <v>41697</v>
      </c>
      <c r="L292" s="372">
        <v>0</v>
      </c>
    </row>
    <row r="293" spans="2:12" ht="24.75" hidden="1" x14ac:dyDescent="0.25">
      <c r="B293" s="368" t="s">
        <v>536</v>
      </c>
      <c r="C293" s="369">
        <v>46234</v>
      </c>
      <c r="D293" s="369">
        <v>46260.787693634302</v>
      </c>
      <c r="E293" s="368" t="s">
        <v>389</v>
      </c>
      <c r="F293" s="368" t="s">
        <v>751</v>
      </c>
      <c r="G293" s="368" t="s">
        <v>455</v>
      </c>
      <c r="H293" s="368" t="s">
        <v>544</v>
      </c>
      <c r="I293" s="370" t="s">
        <v>1101</v>
      </c>
      <c r="J293" s="371" t="s">
        <v>1102</v>
      </c>
      <c r="K293" s="372">
        <v>148027</v>
      </c>
      <c r="L293" s="372">
        <v>0</v>
      </c>
    </row>
    <row r="294" spans="2:12" ht="24.75" hidden="1" x14ac:dyDescent="0.25">
      <c r="B294" s="368" t="s">
        <v>536</v>
      </c>
      <c r="C294" s="369">
        <v>46234</v>
      </c>
      <c r="D294" s="369">
        <v>46260.787693634302</v>
      </c>
      <c r="E294" s="368" t="s">
        <v>389</v>
      </c>
      <c r="F294" s="368" t="s">
        <v>751</v>
      </c>
      <c r="G294" s="368" t="s">
        <v>455</v>
      </c>
      <c r="H294" s="368" t="s">
        <v>544</v>
      </c>
      <c r="I294" s="370" t="s">
        <v>862</v>
      </c>
      <c r="J294" s="371" t="s">
        <v>863</v>
      </c>
      <c r="K294" s="372">
        <v>-10030</v>
      </c>
      <c r="L294" s="372">
        <v>0</v>
      </c>
    </row>
    <row r="295" spans="2:12" ht="24.75" hidden="1" x14ac:dyDescent="0.25">
      <c r="B295" s="368" t="s">
        <v>536</v>
      </c>
      <c r="C295" s="369">
        <v>46234</v>
      </c>
      <c r="D295" s="369">
        <v>46260.787693634302</v>
      </c>
      <c r="E295" s="368" t="s">
        <v>389</v>
      </c>
      <c r="F295" s="368" t="s">
        <v>751</v>
      </c>
      <c r="G295" s="368" t="s">
        <v>455</v>
      </c>
      <c r="H295" s="368" t="s">
        <v>544</v>
      </c>
      <c r="I295" s="370" t="s">
        <v>864</v>
      </c>
      <c r="J295" s="371" t="s">
        <v>865</v>
      </c>
      <c r="K295" s="372">
        <v>408564</v>
      </c>
      <c r="L295" s="372">
        <v>0</v>
      </c>
    </row>
    <row r="296" spans="2:12" ht="24.75" hidden="1" x14ac:dyDescent="0.25">
      <c r="B296" s="368" t="s">
        <v>536</v>
      </c>
      <c r="C296" s="369">
        <v>46234</v>
      </c>
      <c r="D296" s="369">
        <v>46260.787693634302</v>
      </c>
      <c r="E296" s="368" t="s">
        <v>389</v>
      </c>
      <c r="F296" s="368" t="s">
        <v>751</v>
      </c>
      <c r="G296" s="368" t="s">
        <v>455</v>
      </c>
      <c r="H296" s="368" t="s">
        <v>544</v>
      </c>
      <c r="I296" s="370" t="s">
        <v>866</v>
      </c>
      <c r="J296" s="371" t="s">
        <v>867</v>
      </c>
      <c r="K296" s="372">
        <v>579283</v>
      </c>
      <c r="L296" s="372">
        <v>0</v>
      </c>
    </row>
    <row r="297" spans="2:12" ht="24.75" hidden="1" x14ac:dyDescent="0.25">
      <c r="B297" s="368" t="s">
        <v>536</v>
      </c>
      <c r="C297" s="369">
        <v>46234</v>
      </c>
      <c r="D297" s="369">
        <v>46260.787693634302</v>
      </c>
      <c r="E297" s="368" t="s">
        <v>389</v>
      </c>
      <c r="F297" s="368" t="s">
        <v>751</v>
      </c>
      <c r="G297" s="368" t="s">
        <v>455</v>
      </c>
      <c r="H297" s="368" t="s">
        <v>544</v>
      </c>
      <c r="I297" s="370" t="s">
        <v>1162</v>
      </c>
      <c r="J297" s="371" t="s">
        <v>1163</v>
      </c>
      <c r="K297" s="372">
        <v>53648</v>
      </c>
      <c r="L297" s="372">
        <v>0</v>
      </c>
    </row>
    <row r="298" spans="2:12" ht="24.75" hidden="1" x14ac:dyDescent="0.25">
      <c r="B298" s="368" t="s">
        <v>536</v>
      </c>
      <c r="C298" s="369">
        <v>46234</v>
      </c>
      <c r="D298" s="369">
        <v>46260.787693634302</v>
      </c>
      <c r="E298" s="368" t="s">
        <v>389</v>
      </c>
      <c r="F298" s="368" t="s">
        <v>751</v>
      </c>
      <c r="G298" s="368" t="s">
        <v>455</v>
      </c>
      <c r="H298" s="368" t="s">
        <v>544</v>
      </c>
      <c r="I298" s="370" t="s">
        <v>868</v>
      </c>
      <c r="J298" s="371" t="s">
        <v>869</v>
      </c>
      <c r="K298" s="372">
        <v>195507</v>
      </c>
      <c r="L298" s="372">
        <v>0</v>
      </c>
    </row>
    <row r="299" spans="2:12" ht="24.75" hidden="1" x14ac:dyDescent="0.25">
      <c r="B299" s="368" t="s">
        <v>536</v>
      </c>
      <c r="C299" s="369">
        <v>46234</v>
      </c>
      <c r="D299" s="369">
        <v>46260.787693634302</v>
      </c>
      <c r="E299" s="368" t="s">
        <v>389</v>
      </c>
      <c r="F299" s="368" t="s">
        <v>751</v>
      </c>
      <c r="G299" s="368" t="s">
        <v>455</v>
      </c>
      <c r="H299" s="368" t="s">
        <v>544</v>
      </c>
      <c r="I299" s="370" t="s">
        <v>1164</v>
      </c>
      <c r="J299" s="371" t="s">
        <v>1165</v>
      </c>
      <c r="K299" s="372">
        <v>79259</v>
      </c>
      <c r="L299" s="372">
        <v>0</v>
      </c>
    </row>
    <row r="300" spans="2:12" ht="24.75" hidden="1" x14ac:dyDescent="0.25">
      <c r="B300" s="368" t="s">
        <v>536</v>
      </c>
      <c r="C300" s="369">
        <v>46234</v>
      </c>
      <c r="D300" s="369">
        <v>46260.787693634302</v>
      </c>
      <c r="E300" s="368" t="s">
        <v>389</v>
      </c>
      <c r="F300" s="368" t="s">
        <v>751</v>
      </c>
      <c r="G300" s="368" t="s">
        <v>455</v>
      </c>
      <c r="H300" s="368" t="s">
        <v>544</v>
      </c>
      <c r="I300" s="370" t="s">
        <v>870</v>
      </c>
      <c r="J300" s="371" t="s">
        <v>871</v>
      </c>
      <c r="K300" s="372">
        <v>250276</v>
      </c>
      <c r="L300" s="372">
        <v>0</v>
      </c>
    </row>
    <row r="301" spans="2:12" ht="24.75" hidden="1" x14ac:dyDescent="0.25">
      <c r="B301" s="368" t="s">
        <v>536</v>
      </c>
      <c r="C301" s="369">
        <v>46234</v>
      </c>
      <c r="D301" s="369">
        <v>46260.787693634302</v>
      </c>
      <c r="E301" s="368" t="s">
        <v>389</v>
      </c>
      <c r="F301" s="368" t="s">
        <v>751</v>
      </c>
      <c r="G301" s="368" t="s">
        <v>455</v>
      </c>
      <c r="H301" s="368" t="s">
        <v>544</v>
      </c>
      <c r="I301" s="370" t="s">
        <v>872</v>
      </c>
      <c r="J301" s="371" t="s">
        <v>873</v>
      </c>
      <c r="K301" s="372">
        <v>541358</v>
      </c>
      <c r="L301" s="372">
        <v>0</v>
      </c>
    </row>
    <row r="302" spans="2:12" ht="24.75" hidden="1" x14ac:dyDescent="0.25">
      <c r="B302" s="368" t="s">
        <v>536</v>
      </c>
      <c r="C302" s="369">
        <v>46234</v>
      </c>
      <c r="D302" s="369">
        <v>46260.787693634302</v>
      </c>
      <c r="E302" s="368" t="s">
        <v>389</v>
      </c>
      <c r="F302" s="368" t="s">
        <v>751</v>
      </c>
      <c r="G302" s="368" t="s">
        <v>455</v>
      </c>
      <c r="H302" s="368" t="s">
        <v>544</v>
      </c>
      <c r="I302" s="370" t="s">
        <v>874</v>
      </c>
      <c r="J302" s="371" t="s">
        <v>875</v>
      </c>
      <c r="K302" s="372">
        <v>110587</v>
      </c>
      <c r="L302" s="372">
        <v>0</v>
      </c>
    </row>
    <row r="303" spans="2:12" ht="24.75" hidden="1" x14ac:dyDescent="0.25">
      <c r="B303" s="368" t="s">
        <v>536</v>
      </c>
      <c r="C303" s="369">
        <v>46234</v>
      </c>
      <c r="D303" s="369">
        <v>46260.787693634302</v>
      </c>
      <c r="E303" s="368" t="s">
        <v>389</v>
      </c>
      <c r="F303" s="368" t="s">
        <v>751</v>
      </c>
      <c r="G303" s="368" t="s">
        <v>455</v>
      </c>
      <c r="H303" s="368" t="s">
        <v>544</v>
      </c>
      <c r="I303" s="370" t="s">
        <v>876</v>
      </c>
      <c r="J303" s="371" t="s">
        <v>877</v>
      </c>
      <c r="K303" s="372">
        <v>47653</v>
      </c>
      <c r="L303" s="372">
        <v>0</v>
      </c>
    </row>
    <row r="304" spans="2:12" ht="24.75" hidden="1" x14ac:dyDescent="0.25">
      <c r="B304" s="368" t="s">
        <v>536</v>
      </c>
      <c r="C304" s="369">
        <v>46234</v>
      </c>
      <c r="D304" s="369">
        <v>46260.787693634302</v>
      </c>
      <c r="E304" s="368" t="s">
        <v>389</v>
      </c>
      <c r="F304" s="368" t="s">
        <v>751</v>
      </c>
      <c r="G304" s="368" t="s">
        <v>455</v>
      </c>
      <c r="H304" s="368" t="s">
        <v>544</v>
      </c>
      <c r="I304" s="370" t="s">
        <v>878</v>
      </c>
      <c r="J304" s="371" t="s">
        <v>879</v>
      </c>
      <c r="K304" s="372">
        <v>394132</v>
      </c>
      <c r="L304" s="372">
        <v>0</v>
      </c>
    </row>
    <row r="305" spans="2:12" ht="24.75" hidden="1" x14ac:dyDescent="0.25">
      <c r="B305" s="368" t="s">
        <v>536</v>
      </c>
      <c r="C305" s="369">
        <v>46234</v>
      </c>
      <c r="D305" s="369">
        <v>46260.787693634302</v>
      </c>
      <c r="E305" s="368" t="s">
        <v>389</v>
      </c>
      <c r="F305" s="368" t="s">
        <v>751</v>
      </c>
      <c r="G305" s="368" t="s">
        <v>455</v>
      </c>
      <c r="H305" s="368" t="s">
        <v>544</v>
      </c>
      <c r="I305" s="370" t="s">
        <v>1134</v>
      </c>
      <c r="J305" s="371" t="s">
        <v>1135</v>
      </c>
      <c r="K305" s="372">
        <v>184452</v>
      </c>
      <c r="L305" s="372">
        <v>0</v>
      </c>
    </row>
    <row r="306" spans="2:12" ht="24.75" hidden="1" x14ac:dyDescent="0.25">
      <c r="B306" s="368" t="s">
        <v>536</v>
      </c>
      <c r="C306" s="369">
        <v>46234</v>
      </c>
      <c r="D306" s="369">
        <v>46260.787693634302</v>
      </c>
      <c r="E306" s="368" t="s">
        <v>389</v>
      </c>
      <c r="F306" s="368" t="s">
        <v>751</v>
      </c>
      <c r="G306" s="368" t="s">
        <v>455</v>
      </c>
      <c r="H306" s="368" t="s">
        <v>544</v>
      </c>
      <c r="I306" s="370" t="s">
        <v>880</v>
      </c>
      <c r="J306" s="371" t="s">
        <v>881</v>
      </c>
      <c r="K306" s="372">
        <v>472541</v>
      </c>
      <c r="L306" s="372">
        <v>0</v>
      </c>
    </row>
    <row r="307" spans="2:12" ht="24.75" hidden="1" x14ac:dyDescent="0.25">
      <c r="B307" s="368" t="s">
        <v>536</v>
      </c>
      <c r="C307" s="369">
        <v>46234</v>
      </c>
      <c r="D307" s="369">
        <v>46260.787693634302</v>
      </c>
      <c r="E307" s="368" t="s">
        <v>389</v>
      </c>
      <c r="F307" s="368" t="s">
        <v>751</v>
      </c>
      <c r="G307" s="368" t="s">
        <v>455</v>
      </c>
      <c r="H307" s="368" t="s">
        <v>544</v>
      </c>
      <c r="I307" s="370" t="s">
        <v>882</v>
      </c>
      <c r="J307" s="371" t="s">
        <v>883</v>
      </c>
      <c r="K307" s="372">
        <v>202940</v>
      </c>
      <c r="L307" s="372">
        <v>0</v>
      </c>
    </row>
    <row r="308" spans="2:12" ht="24.75" hidden="1" x14ac:dyDescent="0.25">
      <c r="B308" s="368" t="s">
        <v>536</v>
      </c>
      <c r="C308" s="369">
        <v>46234</v>
      </c>
      <c r="D308" s="369">
        <v>46260.787693634302</v>
      </c>
      <c r="E308" s="368" t="s">
        <v>389</v>
      </c>
      <c r="F308" s="368" t="s">
        <v>751</v>
      </c>
      <c r="G308" s="368" t="s">
        <v>455</v>
      </c>
      <c r="H308" s="368" t="s">
        <v>544</v>
      </c>
      <c r="I308" s="370" t="s">
        <v>884</v>
      </c>
      <c r="J308" s="371" t="s">
        <v>885</v>
      </c>
      <c r="K308" s="372">
        <v>24129</v>
      </c>
      <c r="L308" s="372">
        <v>0</v>
      </c>
    </row>
    <row r="309" spans="2:12" ht="24.75" hidden="1" x14ac:dyDescent="0.25">
      <c r="B309" s="368" t="s">
        <v>536</v>
      </c>
      <c r="C309" s="369">
        <v>46234</v>
      </c>
      <c r="D309" s="369">
        <v>46260.787693634302</v>
      </c>
      <c r="E309" s="368" t="s">
        <v>389</v>
      </c>
      <c r="F309" s="368" t="s">
        <v>751</v>
      </c>
      <c r="G309" s="368" t="s">
        <v>455</v>
      </c>
      <c r="H309" s="368" t="s">
        <v>544</v>
      </c>
      <c r="I309" s="370" t="s">
        <v>886</v>
      </c>
      <c r="J309" s="371" t="s">
        <v>887</v>
      </c>
      <c r="K309" s="372">
        <v>43482</v>
      </c>
      <c r="L309" s="372">
        <v>0</v>
      </c>
    </row>
    <row r="310" spans="2:12" ht="24.75" hidden="1" x14ac:dyDescent="0.25">
      <c r="B310" s="368" t="s">
        <v>536</v>
      </c>
      <c r="C310" s="369">
        <v>46234</v>
      </c>
      <c r="D310" s="369">
        <v>46260.787693634302</v>
      </c>
      <c r="E310" s="368" t="s">
        <v>389</v>
      </c>
      <c r="F310" s="368" t="s">
        <v>751</v>
      </c>
      <c r="G310" s="368" t="s">
        <v>455</v>
      </c>
      <c r="H310" s="368" t="s">
        <v>544</v>
      </c>
      <c r="I310" s="370" t="s">
        <v>888</v>
      </c>
      <c r="J310" s="371" t="s">
        <v>889</v>
      </c>
      <c r="K310" s="372">
        <v>506700</v>
      </c>
      <c r="L310" s="372">
        <v>0</v>
      </c>
    </row>
    <row r="311" spans="2:12" ht="24.75" hidden="1" x14ac:dyDescent="0.25">
      <c r="B311" s="368" t="s">
        <v>536</v>
      </c>
      <c r="C311" s="369">
        <v>46234</v>
      </c>
      <c r="D311" s="369">
        <v>46260.787693634302</v>
      </c>
      <c r="E311" s="368" t="s">
        <v>389</v>
      </c>
      <c r="F311" s="368" t="s">
        <v>751</v>
      </c>
      <c r="G311" s="368" t="s">
        <v>455</v>
      </c>
      <c r="H311" s="368" t="s">
        <v>544</v>
      </c>
      <c r="I311" s="370" t="s">
        <v>890</v>
      </c>
      <c r="J311" s="371" t="s">
        <v>891</v>
      </c>
      <c r="K311" s="372">
        <v>290926</v>
      </c>
      <c r="L311" s="372">
        <v>0</v>
      </c>
    </row>
    <row r="312" spans="2:12" ht="24.75" hidden="1" x14ac:dyDescent="0.25">
      <c r="B312" s="368" t="s">
        <v>536</v>
      </c>
      <c r="C312" s="369">
        <v>46234</v>
      </c>
      <c r="D312" s="369">
        <v>46260.787693634302</v>
      </c>
      <c r="E312" s="368" t="s">
        <v>389</v>
      </c>
      <c r="F312" s="368" t="s">
        <v>751</v>
      </c>
      <c r="G312" s="368" t="s">
        <v>455</v>
      </c>
      <c r="H312" s="368" t="s">
        <v>544</v>
      </c>
      <c r="I312" s="370" t="s">
        <v>892</v>
      </c>
      <c r="J312" s="371" t="s">
        <v>893</v>
      </c>
      <c r="K312" s="372">
        <v>132630</v>
      </c>
      <c r="L312" s="372">
        <v>0</v>
      </c>
    </row>
    <row r="313" spans="2:12" ht="24.75" hidden="1" x14ac:dyDescent="0.25">
      <c r="B313" s="368" t="s">
        <v>536</v>
      </c>
      <c r="C313" s="369">
        <v>46234</v>
      </c>
      <c r="D313" s="369">
        <v>46260.787693634302</v>
      </c>
      <c r="E313" s="368" t="s">
        <v>389</v>
      </c>
      <c r="F313" s="368" t="s">
        <v>751</v>
      </c>
      <c r="G313" s="368" t="s">
        <v>455</v>
      </c>
      <c r="H313" s="368" t="s">
        <v>544</v>
      </c>
      <c r="I313" s="370" t="s">
        <v>894</v>
      </c>
      <c r="J313" s="371" t="s">
        <v>895</v>
      </c>
      <c r="K313" s="372">
        <v>-10902</v>
      </c>
      <c r="L313" s="372">
        <v>0</v>
      </c>
    </row>
    <row r="314" spans="2:12" ht="24.75" hidden="1" x14ac:dyDescent="0.25">
      <c r="B314" s="368" t="s">
        <v>536</v>
      </c>
      <c r="C314" s="369">
        <v>46234</v>
      </c>
      <c r="D314" s="369">
        <v>46260.787693634302</v>
      </c>
      <c r="E314" s="368" t="s">
        <v>389</v>
      </c>
      <c r="F314" s="368" t="s">
        <v>751</v>
      </c>
      <c r="G314" s="368" t="s">
        <v>455</v>
      </c>
      <c r="H314" s="368" t="s">
        <v>544</v>
      </c>
      <c r="I314" s="370" t="s">
        <v>896</v>
      </c>
      <c r="J314" s="371" t="s">
        <v>897</v>
      </c>
      <c r="K314" s="372">
        <v>170213</v>
      </c>
      <c r="L314" s="372">
        <v>0</v>
      </c>
    </row>
    <row r="315" spans="2:12" ht="24.75" hidden="1" x14ac:dyDescent="0.25">
      <c r="B315" s="368" t="s">
        <v>536</v>
      </c>
      <c r="C315" s="369">
        <v>46234</v>
      </c>
      <c r="D315" s="369">
        <v>46260.787693634302</v>
      </c>
      <c r="E315" s="368" t="s">
        <v>389</v>
      </c>
      <c r="F315" s="368" t="s">
        <v>751</v>
      </c>
      <c r="G315" s="368" t="s">
        <v>455</v>
      </c>
      <c r="H315" s="368" t="s">
        <v>544</v>
      </c>
      <c r="I315" s="370" t="s">
        <v>898</v>
      </c>
      <c r="J315" s="371" t="s">
        <v>899</v>
      </c>
      <c r="K315" s="372">
        <v>55288</v>
      </c>
      <c r="L315" s="372">
        <v>0</v>
      </c>
    </row>
    <row r="316" spans="2:12" ht="24.75" hidden="1" x14ac:dyDescent="0.25">
      <c r="B316" s="368" t="s">
        <v>536</v>
      </c>
      <c r="C316" s="369">
        <v>46234</v>
      </c>
      <c r="D316" s="369">
        <v>46260.787693634302</v>
      </c>
      <c r="E316" s="368" t="s">
        <v>389</v>
      </c>
      <c r="F316" s="368" t="s">
        <v>751</v>
      </c>
      <c r="G316" s="368" t="s">
        <v>455</v>
      </c>
      <c r="H316" s="368" t="s">
        <v>544</v>
      </c>
      <c r="I316" s="370" t="s">
        <v>1166</v>
      </c>
      <c r="J316" s="371" t="s">
        <v>1167</v>
      </c>
      <c r="K316" s="372">
        <v>52834</v>
      </c>
      <c r="L316" s="372">
        <v>0</v>
      </c>
    </row>
    <row r="317" spans="2:12" ht="24.75" hidden="1" x14ac:dyDescent="0.25">
      <c r="B317" s="368" t="s">
        <v>536</v>
      </c>
      <c r="C317" s="369">
        <v>46234</v>
      </c>
      <c r="D317" s="369">
        <v>46260.787693634302</v>
      </c>
      <c r="E317" s="368" t="s">
        <v>389</v>
      </c>
      <c r="F317" s="368" t="s">
        <v>751</v>
      </c>
      <c r="G317" s="368" t="s">
        <v>455</v>
      </c>
      <c r="H317" s="368" t="s">
        <v>544</v>
      </c>
      <c r="I317" s="370" t="s">
        <v>900</v>
      </c>
      <c r="J317" s="371" t="s">
        <v>901</v>
      </c>
      <c r="K317" s="372">
        <v>295038</v>
      </c>
      <c r="L317" s="372">
        <v>0</v>
      </c>
    </row>
    <row r="318" spans="2:12" ht="24.75" hidden="1" x14ac:dyDescent="0.25">
      <c r="B318" s="368" t="s">
        <v>536</v>
      </c>
      <c r="C318" s="369">
        <v>46234</v>
      </c>
      <c r="D318" s="369">
        <v>46260.787693634302</v>
      </c>
      <c r="E318" s="368" t="s">
        <v>389</v>
      </c>
      <c r="F318" s="368" t="s">
        <v>751</v>
      </c>
      <c r="G318" s="368" t="s">
        <v>455</v>
      </c>
      <c r="H318" s="368" t="s">
        <v>544</v>
      </c>
      <c r="I318" s="370" t="s">
        <v>902</v>
      </c>
      <c r="J318" s="371" t="s">
        <v>903</v>
      </c>
      <c r="K318" s="372">
        <v>-9144</v>
      </c>
      <c r="L318" s="372">
        <v>0</v>
      </c>
    </row>
    <row r="319" spans="2:12" ht="24.75" hidden="1" x14ac:dyDescent="0.25">
      <c r="B319" s="368" t="s">
        <v>536</v>
      </c>
      <c r="C319" s="369">
        <v>46234</v>
      </c>
      <c r="D319" s="369">
        <v>46260.787693634302</v>
      </c>
      <c r="E319" s="368" t="s">
        <v>389</v>
      </c>
      <c r="F319" s="368" t="s">
        <v>751</v>
      </c>
      <c r="G319" s="368" t="s">
        <v>455</v>
      </c>
      <c r="H319" s="368" t="s">
        <v>544</v>
      </c>
      <c r="I319" s="370" t="s">
        <v>1136</v>
      </c>
      <c r="J319" s="371" t="s">
        <v>1137</v>
      </c>
      <c r="K319" s="372">
        <v>156356</v>
      </c>
      <c r="L319" s="372">
        <v>0</v>
      </c>
    </row>
    <row r="320" spans="2:12" ht="24.75" hidden="1" x14ac:dyDescent="0.25">
      <c r="B320" s="368" t="s">
        <v>536</v>
      </c>
      <c r="C320" s="369">
        <v>46234</v>
      </c>
      <c r="D320" s="369">
        <v>46260.787693634302</v>
      </c>
      <c r="E320" s="368" t="s">
        <v>389</v>
      </c>
      <c r="F320" s="368" t="s">
        <v>751</v>
      </c>
      <c r="G320" s="368" t="s">
        <v>455</v>
      </c>
      <c r="H320" s="368" t="s">
        <v>544</v>
      </c>
      <c r="I320" s="370" t="s">
        <v>904</v>
      </c>
      <c r="J320" s="371" t="s">
        <v>905</v>
      </c>
      <c r="K320" s="372">
        <v>370557</v>
      </c>
      <c r="L320" s="372">
        <v>0</v>
      </c>
    </row>
    <row r="321" spans="2:12" ht="24.75" hidden="1" x14ac:dyDescent="0.25">
      <c r="B321" s="368" t="s">
        <v>536</v>
      </c>
      <c r="C321" s="369">
        <v>46234</v>
      </c>
      <c r="D321" s="369">
        <v>46260.787693634302</v>
      </c>
      <c r="E321" s="368" t="s">
        <v>389</v>
      </c>
      <c r="F321" s="368" t="s">
        <v>751</v>
      </c>
      <c r="G321" s="368" t="s">
        <v>455</v>
      </c>
      <c r="H321" s="368" t="s">
        <v>544</v>
      </c>
      <c r="I321" s="370" t="s">
        <v>906</v>
      </c>
      <c r="J321" s="371" t="s">
        <v>907</v>
      </c>
      <c r="K321" s="372">
        <v>38300</v>
      </c>
      <c r="L321" s="372">
        <v>0</v>
      </c>
    </row>
    <row r="322" spans="2:12" ht="24.75" hidden="1" x14ac:dyDescent="0.25">
      <c r="B322" s="368" t="s">
        <v>536</v>
      </c>
      <c r="C322" s="369">
        <v>46234</v>
      </c>
      <c r="D322" s="369">
        <v>46260.787693634302</v>
      </c>
      <c r="E322" s="368" t="s">
        <v>389</v>
      </c>
      <c r="F322" s="368" t="s">
        <v>751</v>
      </c>
      <c r="G322" s="368" t="s">
        <v>455</v>
      </c>
      <c r="H322" s="368" t="s">
        <v>544</v>
      </c>
      <c r="I322" s="370" t="s">
        <v>908</v>
      </c>
      <c r="J322" s="371" t="s">
        <v>909</v>
      </c>
      <c r="K322" s="372">
        <v>-9430</v>
      </c>
      <c r="L322" s="372">
        <v>0</v>
      </c>
    </row>
    <row r="323" spans="2:12" ht="24.75" hidden="1" x14ac:dyDescent="0.25">
      <c r="B323" s="368" t="s">
        <v>536</v>
      </c>
      <c r="C323" s="369">
        <v>46234</v>
      </c>
      <c r="D323" s="369">
        <v>46260.787693634302</v>
      </c>
      <c r="E323" s="368" t="s">
        <v>389</v>
      </c>
      <c r="F323" s="368" t="s">
        <v>751</v>
      </c>
      <c r="G323" s="368" t="s">
        <v>455</v>
      </c>
      <c r="H323" s="368" t="s">
        <v>544</v>
      </c>
      <c r="I323" s="370" t="s">
        <v>910</v>
      </c>
      <c r="J323" s="371" t="s">
        <v>911</v>
      </c>
      <c r="K323" s="372">
        <v>531509</v>
      </c>
      <c r="L323" s="372">
        <v>0</v>
      </c>
    </row>
    <row r="324" spans="2:12" ht="24.75" hidden="1" x14ac:dyDescent="0.25">
      <c r="B324" s="368" t="s">
        <v>536</v>
      </c>
      <c r="C324" s="369">
        <v>46234</v>
      </c>
      <c r="D324" s="369">
        <v>46260.787693634302</v>
      </c>
      <c r="E324" s="368" t="s">
        <v>389</v>
      </c>
      <c r="F324" s="368" t="s">
        <v>751</v>
      </c>
      <c r="G324" s="368" t="s">
        <v>455</v>
      </c>
      <c r="H324" s="368" t="s">
        <v>544</v>
      </c>
      <c r="I324" s="370" t="s">
        <v>912</v>
      </c>
      <c r="J324" s="371" t="s">
        <v>913</v>
      </c>
      <c r="K324" s="372">
        <v>483639</v>
      </c>
      <c r="L324" s="372">
        <v>0</v>
      </c>
    </row>
    <row r="325" spans="2:12" ht="24.75" hidden="1" x14ac:dyDescent="0.25">
      <c r="B325" s="368" t="s">
        <v>536</v>
      </c>
      <c r="C325" s="369">
        <v>46234</v>
      </c>
      <c r="D325" s="369">
        <v>46260.787693634302</v>
      </c>
      <c r="E325" s="368" t="s">
        <v>389</v>
      </c>
      <c r="F325" s="368" t="s">
        <v>751</v>
      </c>
      <c r="G325" s="368" t="s">
        <v>455</v>
      </c>
      <c r="H325" s="368" t="s">
        <v>544</v>
      </c>
      <c r="I325" s="370" t="s">
        <v>914</v>
      </c>
      <c r="J325" s="371" t="s">
        <v>915</v>
      </c>
      <c r="K325" s="372">
        <v>-10162</v>
      </c>
      <c r="L325" s="372">
        <v>0</v>
      </c>
    </row>
    <row r="326" spans="2:12" ht="24.75" hidden="1" x14ac:dyDescent="0.25">
      <c r="B326" s="368" t="s">
        <v>536</v>
      </c>
      <c r="C326" s="369">
        <v>46234</v>
      </c>
      <c r="D326" s="369">
        <v>46260.787693634302</v>
      </c>
      <c r="E326" s="368" t="s">
        <v>389</v>
      </c>
      <c r="F326" s="368" t="s">
        <v>751</v>
      </c>
      <c r="G326" s="368" t="s">
        <v>455</v>
      </c>
      <c r="H326" s="368" t="s">
        <v>544</v>
      </c>
      <c r="I326" s="370" t="s">
        <v>575</v>
      </c>
      <c r="J326" s="371" t="s">
        <v>576</v>
      </c>
      <c r="K326" s="372">
        <v>578871</v>
      </c>
      <c r="L326" s="372">
        <v>0</v>
      </c>
    </row>
    <row r="327" spans="2:12" ht="24.75" hidden="1" x14ac:dyDescent="0.25">
      <c r="B327" s="368" t="s">
        <v>536</v>
      </c>
      <c r="C327" s="369">
        <v>46234</v>
      </c>
      <c r="D327" s="369">
        <v>46260.787693634302</v>
      </c>
      <c r="E327" s="368" t="s">
        <v>389</v>
      </c>
      <c r="F327" s="368" t="s">
        <v>751</v>
      </c>
      <c r="G327" s="368" t="s">
        <v>455</v>
      </c>
      <c r="H327" s="368" t="s">
        <v>544</v>
      </c>
      <c r="I327" s="370" t="s">
        <v>916</v>
      </c>
      <c r="J327" s="371" t="s">
        <v>917</v>
      </c>
      <c r="K327" s="372">
        <v>561896</v>
      </c>
      <c r="L327" s="372">
        <v>0</v>
      </c>
    </row>
    <row r="328" spans="2:12" ht="24.75" hidden="1" x14ac:dyDescent="0.25">
      <c r="B328" s="368" t="s">
        <v>536</v>
      </c>
      <c r="C328" s="369">
        <v>46234</v>
      </c>
      <c r="D328" s="369">
        <v>46260.787693634302</v>
      </c>
      <c r="E328" s="368" t="s">
        <v>389</v>
      </c>
      <c r="F328" s="368" t="s">
        <v>751</v>
      </c>
      <c r="G328" s="368" t="s">
        <v>455</v>
      </c>
      <c r="H328" s="368" t="s">
        <v>544</v>
      </c>
      <c r="I328" s="370" t="s">
        <v>918</v>
      </c>
      <c r="J328" s="371" t="s">
        <v>919</v>
      </c>
      <c r="K328" s="372">
        <v>6024</v>
      </c>
      <c r="L328" s="372">
        <v>0</v>
      </c>
    </row>
    <row r="329" spans="2:12" ht="24.75" hidden="1" x14ac:dyDescent="0.25">
      <c r="B329" s="368" t="s">
        <v>536</v>
      </c>
      <c r="C329" s="369">
        <v>46234</v>
      </c>
      <c r="D329" s="369">
        <v>46260.787693634302</v>
      </c>
      <c r="E329" s="368" t="s">
        <v>389</v>
      </c>
      <c r="F329" s="368" t="s">
        <v>751</v>
      </c>
      <c r="G329" s="368" t="s">
        <v>455</v>
      </c>
      <c r="H329" s="368" t="s">
        <v>544</v>
      </c>
      <c r="I329" s="370" t="s">
        <v>920</v>
      </c>
      <c r="J329" s="371" t="s">
        <v>921</v>
      </c>
      <c r="K329" s="372">
        <v>310635</v>
      </c>
      <c r="L329" s="372">
        <v>0</v>
      </c>
    </row>
    <row r="330" spans="2:12" ht="24.75" hidden="1" x14ac:dyDescent="0.25">
      <c r="B330" s="368" t="s">
        <v>536</v>
      </c>
      <c r="C330" s="369">
        <v>46234</v>
      </c>
      <c r="D330" s="369">
        <v>46260.787693634302</v>
      </c>
      <c r="E330" s="368" t="s">
        <v>389</v>
      </c>
      <c r="F330" s="368" t="s">
        <v>751</v>
      </c>
      <c r="G330" s="368" t="s">
        <v>455</v>
      </c>
      <c r="H330" s="368" t="s">
        <v>544</v>
      </c>
      <c r="I330" s="370" t="s">
        <v>1103</v>
      </c>
      <c r="J330" s="371" t="s">
        <v>1104</v>
      </c>
      <c r="K330" s="372">
        <v>318942</v>
      </c>
      <c r="L330" s="372">
        <v>0</v>
      </c>
    </row>
    <row r="331" spans="2:12" ht="24.75" hidden="1" x14ac:dyDescent="0.25">
      <c r="B331" s="368" t="s">
        <v>536</v>
      </c>
      <c r="C331" s="369">
        <v>46234</v>
      </c>
      <c r="D331" s="369">
        <v>46260.787693634302</v>
      </c>
      <c r="E331" s="368" t="s">
        <v>389</v>
      </c>
      <c r="F331" s="368" t="s">
        <v>751</v>
      </c>
      <c r="G331" s="368" t="s">
        <v>455</v>
      </c>
      <c r="H331" s="368" t="s">
        <v>544</v>
      </c>
      <c r="I331" s="370" t="s">
        <v>922</v>
      </c>
      <c r="J331" s="371" t="s">
        <v>923</v>
      </c>
      <c r="K331" s="372">
        <v>434579</v>
      </c>
      <c r="L331" s="372">
        <v>0</v>
      </c>
    </row>
    <row r="332" spans="2:12" ht="24.75" hidden="1" x14ac:dyDescent="0.25">
      <c r="B332" s="368" t="s">
        <v>536</v>
      </c>
      <c r="C332" s="369">
        <v>46234</v>
      </c>
      <c r="D332" s="369">
        <v>46260.787693634302</v>
      </c>
      <c r="E332" s="368" t="s">
        <v>389</v>
      </c>
      <c r="F332" s="368" t="s">
        <v>751</v>
      </c>
      <c r="G332" s="368" t="s">
        <v>455</v>
      </c>
      <c r="H332" s="368" t="s">
        <v>544</v>
      </c>
      <c r="I332" s="370" t="s">
        <v>924</v>
      </c>
      <c r="J332" s="371" t="s">
        <v>925</v>
      </c>
      <c r="K332" s="372">
        <v>66494</v>
      </c>
      <c r="L332" s="372">
        <v>0</v>
      </c>
    </row>
    <row r="333" spans="2:12" ht="24.75" hidden="1" x14ac:dyDescent="0.25">
      <c r="B333" s="368" t="s">
        <v>536</v>
      </c>
      <c r="C333" s="369">
        <v>46234</v>
      </c>
      <c r="D333" s="369">
        <v>46260.787693634302</v>
      </c>
      <c r="E333" s="368" t="s">
        <v>389</v>
      </c>
      <c r="F333" s="368" t="s">
        <v>751</v>
      </c>
      <c r="G333" s="368" t="s">
        <v>455</v>
      </c>
      <c r="H333" s="368" t="s">
        <v>544</v>
      </c>
      <c r="I333" s="370" t="s">
        <v>926</v>
      </c>
      <c r="J333" s="371" t="s">
        <v>927</v>
      </c>
      <c r="K333" s="372">
        <v>521093</v>
      </c>
      <c r="L333" s="372">
        <v>0</v>
      </c>
    </row>
    <row r="334" spans="2:12" ht="24.75" hidden="1" x14ac:dyDescent="0.25">
      <c r="B334" s="368" t="s">
        <v>536</v>
      </c>
      <c r="C334" s="369">
        <v>46234</v>
      </c>
      <c r="D334" s="369">
        <v>46260.787693634302</v>
      </c>
      <c r="E334" s="368" t="s">
        <v>389</v>
      </c>
      <c r="F334" s="368" t="s">
        <v>751</v>
      </c>
      <c r="G334" s="368" t="s">
        <v>455</v>
      </c>
      <c r="H334" s="368" t="s">
        <v>544</v>
      </c>
      <c r="I334" s="370" t="s">
        <v>928</v>
      </c>
      <c r="J334" s="371" t="s">
        <v>929</v>
      </c>
      <c r="K334" s="372">
        <v>222202</v>
      </c>
      <c r="L334" s="372">
        <v>0</v>
      </c>
    </row>
    <row r="335" spans="2:12" ht="24.75" hidden="1" x14ac:dyDescent="0.25">
      <c r="B335" s="368" t="s">
        <v>536</v>
      </c>
      <c r="C335" s="369">
        <v>46234</v>
      </c>
      <c r="D335" s="369">
        <v>46260.787693634302</v>
      </c>
      <c r="E335" s="368" t="s">
        <v>389</v>
      </c>
      <c r="F335" s="368" t="s">
        <v>751</v>
      </c>
      <c r="G335" s="368" t="s">
        <v>455</v>
      </c>
      <c r="H335" s="368" t="s">
        <v>544</v>
      </c>
      <c r="I335" s="370" t="s">
        <v>930</v>
      </c>
      <c r="J335" s="371" t="s">
        <v>931</v>
      </c>
      <c r="K335" s="372">
        <v>218047</v>
      </c>
      <c r="L335" s="372">
        <v>0</v>
      </c>
    </row>
    <row r="336" spans="2:12" ht="24.75" hidden="1" x14ac:dyDescent="0.25">
      <c r="B336" s="368" t="s">
        <v>536</v>
      </c>
      <c r="C336" s="369">
        <v>46234</v>
      </c>
      <c r="D336" s="369">
        <v>46260.787693634302</v>
      </c>
      <c r="E336" s="368" t="s">
        <v>389</v>
      </c>
      <c r="F336" s="368" t="s">
        <v>751</v>
      </c>
      <c r="G336" s="368" t="s">
        <v>455</v>
      </c>
      <c r="H336" s="368" t="s">
        <v>544</v>
      </c>
      <c r="I336" s="370" t="s">
        <v>932</v>
      </c>
      <c r="J336" s="371" t="s">
        <v>933</v>
      </c>
      <c r="K336" s="372">
        <v>374848</v>
      </c>
      <c r="L336" s="372">
        <v>0</v>
      </c>
    </row>
    <row r="337" spans="2:12" ht="24.75" hidden="1" x14ac:dyDescent="0.25">
      <c r="B337" s="368" t="s">
        <v>536</v>
      </c>
      <c r="C337" s="369">
        <v>46234</v>
      </c>
      <c r="D337" s="369">
        <v>46260.787693634302</v>
      </c>
      <c r="E337" s="368" t="s">
        <v>389</v>
      </c>
      <c r="F337" s="368" t="s">
        <v>751</v>
      </c>
      <c r="G337" s="368" t="s">
        <v>455</v>
      </c>
      <c r="H337" s="368" t="s">
        <v>544</v>
      </c>
      <c r="I337" s="370" t="s">
        <v>934</v>
      </c>
      <c r="J337" s="371" t="s">
        <v>935</v>
      </c>
      <c r="K337" s="372">
        <v>226297</v>
      </c>
      <c r="L337" s="372">
        <v>0</v>
      </c>
    </row>
    <row r="338" spans="2:12" ht="24.75" hidden="1" x14ac:dyDescent="0.25">
      <c r="B338" s="368" t="s">
        <v>536</v>
      </c>
      <c r="C338" s="369">
        <v>46234</v>
      </c>
      <c r="D338" s="369">
        <v>46260.787693634302</v>
      </c>
      <c r="E338" s="368" t="s">
        <v>389</v>
      </c>
      <c r="F338" s="368" t="s">
        <v>751</v>
      </c>
      <c r="G338" s="368" t="s">
        <v>455</v>
      </c>
      <c r="H338" s="368" t="s">
        <v>544</v>
      </c>
      <c r="I338" s="370" t="s">
        <v>936</v>
      </c>
      <c r="J338" s="371" t="s">
        <v>937</v>
      </c>
      <c r="K338" s="372">
        <v>-27003</v>
      </c>
      <c r="L338" s="372">
        <v>0</v>
      </c>
    </row>
    <row r="339" spans="2:12" ht="24.75" hidden="1" x14ac:dyDescent="0.25">
      <c r="B339" s="368" t="s">
        <v>536</v>
      </c>
      <c r="C339" s="369">
        <v>46234</v>
      </c>
      <c r="D339" s="369">
        <v>46260.787693634302</v>
      </c>
      <c r="E339" s="368" t="s">
        <v>389</v>
      </c>
      <c r="F339" s="368" t="s">
        <v>751</v>
      </c>
      <c r="G339" s="368" t="s">
        <v>455</v>
      </c>
      <c r="H339" s="368" t="s">
        <v>544</v>
      </c>
      <c r="I339" s="370" t="s">
        <v>938</v>
      </c>
      <c r="J339" s="371" t="s">
        <v>939</v>
      </c>
      <c r="K339" s="372">
        <v>401175</v>
      </c>
      <c r="L339" s="372">
        <v>0</v>
      </c>
    </row>
    <row r="340" spans="2:12" ht="24.75" hidden="1" x14ac:dyDescent="0.25">
      <c r="B340" s="368" t="s">
        <v>536</v>
      </c>
      <c r="C340" s="369">
        <v>46234</v>
      </c>
      <c r="D340" s="369">
        <v>46260.787693634302</v>
      </c>
      <c r="E340" s="368" t="s">
        <v>389</v>
      </c>
      <c r="F340" s="368" t="s">
        <v>751</v>
      </c>
      <c r="G340" s="368" t="s">
        <v>455</v>
      </c>
      <c r="H340" s="368" t="s">
        <v>544</v>
      </c>
      <c r="I340" s="370" t="s">
        <v>940</v>
      </c>
      <c r="J340" s="371" t="s">
        <v>941</v>
      </c>
      <c r="K340" s="372">
        <v>496140</v>
      </c>
      <c r="L340" s="372">
        <v>0</v>
      </c>
    </row>
    <row r="341" spans="2:12" ht="24.75" hidden="1" x14ac:dyDescent="0.25">
      <c r="B341" s="368" t="s">
        <v>536</v>
      </c>
      <c r="C341" s="369">
        <v>46234</v>
      </c>
      <c r="D341" s="369">
        <v>46260.787693634302</v>
      </c>
      <c r="E341" s="368" t="s">
        <v>389</v>
      </c>
      <c r="F341" s="368" t="s">
        <v>751</v>
      </c>
      <c r="G341" s="368" t="s">
        <v>455</v>
      </c>
      <c r="H341" s="368" t="s">
        <v>544</v>
      </c>
      <c r="I341" s="370" t="s">
        <v>942</v>
      </c>
      <c r="J341" s="371" t="s">
        <v>943</v>
      </c>
      <c r="K341" s="372">
        <v>-41679</v>
      </c>
      <c r="L341" s="372">
        <v>0</v>
      </c>
    </row>
    <row r="342" spans="2:12" ht="24.75" hidden="1" x14ac:dyDescent="0.25">
      <c r="B342" s="368" t="s">
        <v>536</v>
      </c>
      <c r="C342" s="369">
        <v>46234</v>
      </c>
      <c r="D342" s="369">
        <v>46260.787693634302</v>
      </c>
      <c r="E342" s="368" t="s">
        <v>389</v>
      </c>
      <c r="F342" s="368" t="s">
        <v>751</v>
      </c>
      <c r="G342" s="368" t="s">
        <v>455</v>
      </c>
      <c r="H342" s="368" t="s">
        <v>544</v>
      </c>
      <c r="I342" s="370" t="s">
        <v>944</v>
      </c>
      <c r="J342" s="371" t="s">
        <v>945</v>
      </c>
      <c r="K342" s="372">
        <v>95709</v>
      </c>
      <c r="L342" s="372">
        <v>0</v>
      </c>
    </row>
    <row r="343" spans="2:12" ht="24.75" hidden="1" x14ac:dyDescent="0.25">
      <c r="B343" s="368" t="s">
        <v>536</v>
      </c>
      <c r="C343" s="369">
        <v>46234</v>
      </c>
      <c r="D343" s="369">
        <v>46260.787693634302</v>
      </c>
      <c r="E343" s="368" t="s">
        <v>389</v>
      </c>
      <c r="F343" s="368" t="s">
        <v>751</v>
      </c>
      <c r="G343" s="368" t="s">
        <v>455</v>
      </c>
      <c r="H343" s="368" t="s">
        <v>544</v>
      </c>
      <c r="I343" s="370" t="s">
        <v>946</v>
      </c>
      <c r="J343" s="371" t="s">
        <v>1267</v>
      </c>
      <c r="K343" s="372">
        <v>385048</v>
      </c>
      <c r="L343" s="372">
        <v>0</v>
      </c>
    </row>
    <row r="344" spans="2:12" ht="24.75" hidden="1" x14ac:dyDescent="0.25">
      <c r="B344" s="368" t="s">
        <v>536</v>
      </c>
      <c r="C344" s="369">
        <v>46234</v>
      </c>
      <c r="D344" s="369">
        <v>46260.787693634302</v>
      </c>
      <c r="E344" s="368" t="s">
        <v>389</v>
      </c>
      <c r="F344" s="368" t="s">
        <v>751</v>
      </c>
      <c r="G344" s="368" t="s">
        <v>455</v>
      </c>
      <c r="H344" s="368" t="s">
        <v>544</v>
      </c>
      <c r="I344" s="370" t="s">
        <v>592</v>
      </c>
      <c r="J344" s="371" t="s">
        <v>593</v>
      </c>
      <c r="K344" s="372">
        <v>-9132</v>
      </c>
      <c r="L344" s="372">
        <v>0</v>
      </c>
    </row>
    <row r="345" spans="2:12" ht="24.75" hidden="1" x14ac:dyDescent="0.25">
      <c r="B345" s="368" t="s">
        <v>536</v>
      </c>
      <c r="C345" s="369">
        <v>46234</v>
      </c>
      <c r="D345" s="369">
        <v>46260.787693634302</v>
      </c>
      <c r="E345" s="368" t="s">
        <v>389</v>
      </c>
      <c r="F345" s="368" t="s">
        <v>751</v>
      </c>
      <c r="G345" s="368" t="s">
        <v>455</v>
      </c>
      <c r="H345" s="368" t="s">
        <v>544</v>
      </c>
      <c r="I345" s="370" t="s">
        <v>577</v>
      </c>
      <c r="J345" s="371" t="s">
        <v>578</v>
      </c>
      <c r="K345" s="372">
        <v>983338</v>
      </c>
      <c r="L345" s="372">
        <v>0</v>
      </c>
    </row>
    <row r="346" spans="2:12" ht="24.75" hidden="1" x14ac:dyDescent="0.25">
      <c r="B346" s="368" t="s">
        <v>536</v>
      </c>
      <c r="C346" s="369">
        <v>46234</v>
      </c>
      <c r="D346" s="369">
        <v>46260.787693634302</v>
      </c>
      <c r="E346" s="368" t="s">
        <v>389</v>
      </c>
      <c r="F346" s="368" t="s">
        <v>751</v>
      </c>
      <c r="G346" s="368" t="s">
        <v>455</v>
      </c>
      <c r="H346" s="368" t="s">
        <v>544</v>
      </c>
      <c r="I346" s="370" t="s">
        <v>662</v>
      </c>
      <c r="J346" s="371" t="s">
        <v>663</v>
      </c>
      <c r="K346" s="372">
        <v>-39157</v>
      </c>
      <c r="L346" s="372">
        <v>0</v>
      </c>
    </row>
    <row r="347" spans="2:12" ht="24.75" hidden="1" x14ac:dyDescent="0.25">
      <c r="B347" s="368" t="s">
        <v>536</v>
      </c>
      <c r="C347" s="369">
        <v>46234</v>
      </c>
      <c r="D347" s="369">
        <v>46260.787693634302</v>
      </c>
      <c r="E347" s="368" t="s">
        <v>389</v>
      </c>
      <c r="F347" s="368" t="s">
        <v>751</v>
      </c>
      <c r="G347" s="368" t="s">
        <v>455</v>
      </c>
      <c r="H347" s="368" t="s">
        <v>544</v>
      </c>
      <c r="I347" s="370" t="s">
        <v>580</v>
      </c>
      <c r="J347" s="371" t="s">
        <v>581</v>
      </c>
      <c r="K347" s="372">
        <v>553413</v>
      </c>
      <c r="L347" s="372">
        <v>0</v>
      </c>
    </row>
    <row r="348" spans="2:12" ht="24.75" hidden="1" x14ac:dyDescent="0.25">
      <c r="B348" s="368" t="s">
        <v>536</v>
      </c>
      <c r="C348" s="369">
        <v>46234</v>
      </c>
      <c r="D348" s="369">
        <v>46260.787693634302</v>
      </c>
      <c r="E348" s="368" t="s">
        <v>389</v>
      </c>
      <c r="F348" s="368" t="s">
        <v>751</v>
      </c>
      <c r="G348" s="368" t="s">
        <v>455</v>
      </c>
      <c r="H348" s="368" t="s">
        <v>544</v>
      </c>
      <c r="I348" s="370" t="s">
        <v>1158</v>
      </c>
      <c r="J348" s="371" t="s">
        <v>1159</v>
      </c>
      <c r="K348" s="372">
        <v>351582</v>
      </c>
      <c r="L348" s="372">
        <v>0</v>
      </c>
    </row>
    <row r="349" spans="2:12" ht="24.75" hidden="1" x14ac:dyDescent="0.25">
      <c r="B349" s="368" t="s">
        <v>536</v>
      </c>
      <c r="C349" s="369">
        <v>46234</v>
      </c>
      <c r="D349" s="369">
        <v>46260.787693634302</v>
      </c>
      <c r="E349" s="368" t="s">
        <v>389</v>
      </c>
      <c r="F349" s="368" t="s">
        <v>751</v>
      </c>
      <c r="G349" s="368" t="s">
        <v>455</v>
      </c>
      <c r="H349" s="368" t="s">
        <v>544</v>
      </c>
      <c r="I349" s="370" t="s">
        <v>947</v>
      </c>
      <c r="J349" s="371" t="s">
        <v>948</v>
      </c>
      <c r="K349" s="372">
        <v>656052</v>
      </c>
      <c r="L349" s="372">
        <v>0</v>
      </c>
    </row>
    <row r="350" spans="2:12" ht="24.75" hidden="1" x14ac:dyDescent="0.25">
      <c r="B350" s="368" t="s">
        <v>536</v>
      </c>
      <c r="C350" s="369">
        <v>46234</v>
      </c>
      <c r="D350" s="369">
        <v>46260.787693634302</v>
      </c>
      <c r="E350" s="368" t="s">
        <v>389</v>
      </c>
      <c r="F350" s="368" t="s">
        <v>751</v>
      </c>
      <c r="G350" s="368" t="s">
        <v>455</v>
      </c>
      <c r="H350" s="368" t="s">
        <v>544</v>
      </c>
      <c r="I350" s="370" t="s">
        <v>949</v>
      </c>
      <c r="J350" s="371" t="s">
        <v>256</v>
      </c>
      <c r="K350" s="372">
        <v>251678</v>
      </c>
      <c r="L350" s="372">
        <v>0</v>
      </c>
    </row>
    <row r="351" spans="2:12" ht="24.75" hidden="1" x14ac:dyDescent="0.25">
      <c r="B351" s="368" t="s">
        <v>536</v>
      </c>
      <c r="C351" s="369">
        <v>46234</v>
      </c>
      <c r="D351" s="369">
        <v>46260.787693634302</v>
      </c>
      <c r="E351" s="368" t="s">
        <v>389</v>
      </c>
      <c r="F351" s="368" t="s">
        <v>751</v>
      </c>
      <c r="G351" s="368" t="s">
        <v>455</v>
      </c>
      <c r="H351" s="368" t="s">
        <v>544</v>
      </c>
      <c r="I351" s="370" t="s">
        <v>596</v>
      </c>
      <c r="J351" s="371" t="s">
        <v>597</v>
      </c>
      <c r="K351" s="372">
        <v>575805</v>
      </c>
      <c r="L351" s="372">
        <v>0</v>
      </c>
    </row>
    <row r="352" spans="2:12" ht="24.75" hidden="1" x14ac:dyDescent="0.25">
      <c r="B352" s="368" t="s">
        <v>536</v>
      </c>
      <c r="C352" s="369">
        <v>46234</v>
      </c>
      <c r="D352" s="369">
        <v>46260.787693634302</v>
      </c>
      <c r="E352" s="368" t="s">
        <v>389</v>
      </c>
      <c r="F352" s="368" t="s">
        <v>751</v>
      </c>
      <c r="G352" s="368" t="s">
        <v>455</v>
      </c>
      <c r="H352" s="368" t="s">
        <v>544</v>
      </c>
      <c r="I352" s="370" t="s">
        <v>950</v>
      </c>
      <c r="J352" s="371" t="s">
        <v>951</v>
      </c>
      <c r="K352" s="372">
        <v>-7492</v>
      </c>
      <c r="L352" s="372">
        <v>0</v>
      </c>
    </row>
    <row r="353" spans="2:12" ht="24.75" hidden="1" x14ac:dyDescent="0.25">
      <c r="B353" s="368" t="s">
        <v>536</v>
      </c>
      <c r="C353" s="369">
        <v>46234</v>
      </c>
      <c r="D353" s="369">
        <v>46260.787693634302</v>
      </c>
      <c r="E353" s="368" t="s">
        <v>389</v>
      </c>
      <c r="F353" s="368" t="s">
        <v>751</v>
      </c>
      <c r="G353" s="368" t="s">
        <v>455</v>
      </c>
      <c r="H353" s="368" t="s">
        <v>544</v>
      </c>
      <c r="I353" s="370" t="s">
        <v>952</v>
      </c>
      <c r="J353" s="371" t="s">
        <v>953</v>
      </c>
      <c r="K353" s="372">
        <v>299037</v>
      </c>
      <c r="L353" s="372">
        <v>0</v>
      </c>
    </row>
    <row r="354" spans="2:12" ht="24.75" hidden="1" x14ac:dyDescent="0.25">
      <c r="B354" s="368" t="s">
        <v>536</v>
      </c>
      <c r="C354" s="369">
        <v>46234</v>
      </c>
      <c r="D354" s="369">
        <v>46260.787693634302</v>
      </c>
      <c r="E354" s="368" t="s">
        <v>389</v>
      </c>
      <c r="F354" s="368" t="s">
        <v>751</v>
      </c>
      <c r="G354" s="368" t="s">
        <v>455</v>
      </c>
      <c r="H354" s="368" t="s">
        <v>544</v>
      </c>
      <c r="I354" s="370" t="s">
        <v>582</v>
      </c>
      <c r="J354" s="371" t="s">
        <v>583</v>
      </c>
      <c r="K354" s="372">
        <v>-50550</v>
      </c>
      <c r="L354" s="372">
        <v>0</v>
      </c>
    </row>
    <row r="355" spans="2:12" ht="24.75" hidden="1" x14ac:dyDescent="0.25">
      <c r="B355" s="368" t="s">
        <v>536</v>
      </c>
      <c r="C355" s="369">
        <v>46234</v>
      </c>
      <c r="D355" s="369">
        <v>46260.787693634302</v>
      </c>
      <c r="E355" s="368" t="s">
        <v>389</v>
      </c>
      <c r="F355" s="368" t="s">
        <v>751</v>
      </c>
      <c r="G355" s="368" t="s">
        <v>455</v>
      </c>
      <c r="H355" s="368" t="s">
        <v>544</v>
      </c>
      <c r="I355" s="370" t="s">
        <v>600</v>
      </c>
      <c r="J355" s="371" t="s">
        <v>601</v>
      </c>
      <c r="K355" s="372">
        <v>2016104</v>
      </c>
      <c r="L355" s="372">
        <v>0</v>
      </c>
    </row>
    <row r="356" spans="2:12" ht="24.75" hidden="1" x14ac:dyDescent="0.25">
      <c r="B356" s="368" t="s">
        <v>536</v>
      </c>
      <c r="C356" s="369">
        <v>46234</v>
      </c>
      <c r="D356" s="369">
        <v>46260.787693634302</v>
      </c>
      <c r="E356" s="368" t="s">
        <v>389</v>
      </c>
      <c r="F356" s="368" t="s">
        <v>751</v>
      </c>
      <c r="G356" s="368" t="s">
        <v>455</v>
      </c>
      <c r="H356" s="368" t="s">
        <v>544</v>
      </c>
      <c r="I356" s="370" t="s">
        <v>602</v>
      </c>
      <c r="J356" s="371" t="s">
        <v>603</v>
      </c>
      <c r="K356" s="372">
        <v>1658336</v>
      </c>
      <c r="L356" s="372">
        <v>0</v>
      </c>
    </row>
    <row r="357" spans="2:12" ht="24.75" hidden="1" x14ac:dyDescent="0.25">
      <c r="B357" s="368" t="s">
        <v>536</v>
      </c>
      <c r="C357" s="369">
        <v>46234</v>
      </c>
      <c r="D357" s="369">
        <v>46260.787693634302</v>
      </c>
      <c r="E357" s="368" t="s">
        <v>389</v>
      </c>
      <c r="F357" s="368" t="s">
        <v>751</v>
      </c>
      <c r="G357" s="368" t="s">
        <v>455</v>
      </c>
      <c r="H357" s="368" t="s">
        <v>544</v>
      </c>
      <c r="I357" s="370" t="s">
        <v>664</v>
      </c>
      <c r="J357" s="371" t="s">
        <v>665</v>
      </c>
      <c r="K357" s="372">
        <v>3679721</v>
      </c>
      <c r="L357" s="372">
        <v>0</v>
      </c>
    </row>
    <row r="358" spans="2:12" ht="24.75" hidden="1" x14ac:dyDescent="0.25">
      <c r="B358" s="368" t="s">
        <v>536</v>
      </c>
      <c r="C358" s="369">
        <v>46234</v>
      </c>
      <c r="D358" s="369">
        <v>46260.787693634302</v>
      </c>
      <c r="E358" s="368" t="s">
        <v>389</v>
      </c>
      <c r="F358" s="368" t="s">
        <v>751</v>
      </c>
      <c r="G358" s="368" t="s">
        <v>455</v>
      </c>
      <c r="H358" s="368" t="s">
        <v>544</v>
      </c>
      <c r="I358" s="370" t="s">
        <v>666</v>
      </c>
      <c r="J358" s="371" t="s">
        <v>667</v>
      </c>
      <c r="K358" s="372">
        <v>191767</v>
      </c>
      <c r="L358" s="372">
        <v>0</v>
      </c>
    </row>
    <row r="359" spans="2:12" ht="24.75" hidden="1" x14ac:dyDescent="0.25">
      <c r="B359" s="368" t="s">
        <v>536</v>
      </c>
      <c r="C359" s="369">
        <v>46234</v>
      </c>
      <c r="D359" s="369">
        <v>46260.787693634302</v>
      </c>
      <c r="E359" s="368" t="s">
        <v>389</v>
      </c>
      <c r="F359" s="368" t="s">
        <v>751</v>
      </c>
      <c r="G359" s="368" t="s">
        <v>455</v>
      </c>
      <c r="H359" s="368" t="s">
        <v>544</v>
      </c>
      <c r="I359" s="370" t="s">
        <v>610</v>
      </c>
      <c r="J359" s="371" t="s">
        <v>611</v>
      </c>
      <c r="K359" s="372">
        <v>1262728</v>
      </c>
      <c r="L359" s="372">
        <v>0</v>
      </c>
    </row>
    <row r="360" spans="2:12" ht="24.75" hidden="1" x14ac:dyDescent="0.25">
      <c r="B360" s="368" t="s">
        <v>536</v>
      </c>
      <c r="C360" s="369">
        <v>46234</v>
      </c>
      <c r="D360" s="369">
        <v>46260.787693634302</v>
      </c>
      <c r="E360" s="368" t="s">
        <v>389</v>
      </c>
      <c r="F360" s="368" t="s">
        <v>751</v>
      </c>
      <c r="G360" s="368" t="s">
        <v>455</v>
      </c>
      <c r="H360" s="368" t="s">
        <v>544</v>
      </c>
      <c r="I360" s="370" t="s">
        <v>954</v>
      </c>
      <c r="J360" s="371" t="s">
        <v>955</v>
      </c>
      <c r="K360" s="372">
        <v>-114374</v>
      </c>
      <c r="L360" s="372">
        <v>0</v>
      </c>
    </row>
    <row r="361" spans="2:12" ht="24.75" hidden="1" x14ac:dyDescent="0.25">
      <c r="B361" s="368" t="s">
        <v>536</v>
      </c>
      <c r="C361" s="369">
        <v>46234</v>
      </c>
      <c r="D361" s="369">
        <v>46260.787693634302</v>
      </c>
      <c r="E361" s="368" t="s">
        <v>389</v>
      </c>
      <c r="F361" s="368" t="s">
        <v>751</v>
      </c>
      <c r="G361" s="368" t="s">
        <v>455</v>
      </c>
      <c r="H361" s="368" t="s">
        <v>544</v>
      </c>
      <c r="I361" s="370" t="s">
        <v>956</v>
      </c>
      <c r="J361" s="371" t="s">
        <v>957</v>
      </c>
      <c r="K361" s="372">
        <v>-196252</v>
      </c>
      <c r="L361" s="372">
        <v>0</v>
      </c>
    </row>
    <row r="362" spans="2:12" ht="24.75" hidden="1" x14ac:dyDescent="0.25">
      <c r="B362" s="368" t="s">
        <v>536</v>
      </c>
      <c r="C362" s="369">
        <v>46234</v>
      </c>
      <c r="D362" s="369">
        <v>46260.787693634302</v>
      </c>
      <c r="E362" s="368" t="s">
        <v>389</v>
      </c>
      <c r="F362" s="368" t="s">
        <v>751</v>
      </c>
      <c r="G362" s="368" t="s">
        <v>455</v>
      </c>
      <c r="H362" s="368" t="s">
        <v>544</v>
      </c>
      <c r="I362" s="370" t="s">
        <v>670</v>
      </c>
      <c r="J362" s="371" t="s">
        <v>671</v>
      </c>
      <c r="K362" s="372">
        <v>344858</v>
      </c>
      <c r="L362" s="372">
        <v>0</v>
      </c>
    </row>
    <row r="363" spans="2:12" ht="24.75" hidden="1" x14ac:dyDescent="0.25">
      <c r="B363" s="368" t="s">
        <v>536</v>
      </c>
      <c r="C363" s="369">
        <v>46234</v>
      </c>
      <c r="D363" s="369">
        <v>46260.787693634302</v>
      </c>
      <c r="E363" s="368" t="s">
        <v>389</v>
      </c>
      <c r="F363" s="368" t="s">
        <v>751</v>
      </c>
      <c r="G363" s="368" t="s">
        <v>455</v>
      </c>
      <c r="H363" s="368" t="s">
        <v>544</v>
      </c>
      <c r="I363" s="370" t="s">
        <v>584</v>
      </c>
      <c r="J363" s="371" t="s">
        <v>215</v>
      </c>
      <c r="K363" s="372">
        <v>-66257</v>
      </c>
      <c r="L363" s="372">
        <v>0</v>
      </c>
    </row>
    <row r="364" spans="2:12" ht="24.75" hidden="1" x14ac:dyDescent="0.25">
      <c r="B364" s="368" t="s">
        <v>536</v>
      </c>
      <c r="C364" s="369">
        <v>46234</v>
      </c>
      <c r="D364" s="369">
        <v>46260.787693634302</v>
      </c>
      <c r="E364" s="368" t="s">
        <v>389</v>
      </c>
      <c r="F364" s="368" t="s">
        <v>751</v>
      </c>
      <c r="G364" s="368" t="s">
        <v>455</v>
      </c>
      <c r="H364" s="368" t="s">
        <v>544</v>
      </c>
      <c r="I364" s="370" t="s">
        <v>616</v>
      </c>
      <c r="J364" s="371" t="s">
        <v>617</v>
      </c>
      <c r="K364" s="372">
        <v>246772</v>
      </c>
      <c r="L364" s="372">
        <v>0</v>
      </c>
    </row>
    <row r="365" spans="2:12" ht="24.75" hidden="1" x14ac:dyDescent="0.25">
      <c r="B365" s="368" t="s">
        <v>536</v>
      </c>
      <c r="C365" s="369">
        <v>46234</v>
      </c>
      <c r="D365" s="369">
        <v>46260.787693634302</v>
      </c>
      <c r="E365" s="368" t="s">
        <v>389</v>
      </c>
      <c r="F365" s="368" t="s">
        <v>751</v>
      </c>
      <c r="G365" s="368" t="s">
        <v>455</v>
      </c>
      <c r="H365" s="368" t="s">
        <v>544</v>
      </c>
      <c r="I365" s="370" t="s">
        <v>618</v>
      </c>
      <c r="J365" s="371" t="s">
        <v>619</v>
      </c>
      <c r="K365" s="372">
        <v>611666</v>
      </c>
      <c r="L365" s="372">
        <v>0</v>
      </c>
    </row>
    <row r="366" spans="2:12" ht="24.75" hidden="1" x14ac:dyDescent="0.25">
      <c r="B366" s="368" t="s">
        <v>536</v>
      </c>
      <c r="C366" s="369">
        <v>46234</v>
      </c>
      <c r="D366" s="369">
        <v>46260.787693634302</v>
      </c>
      <c r="E366" s="368" t="s">
        <v>389</v>
      </c>
      <c r="F366" s="368" t="s">
        <v>751</v>
      </c>
      <c r="G366" s="368" t="s">
        <v>455</v>
      </c>
      <c r="H366" s="368" t="s">
        <v>544</v>
      </c>
      <c r="I366" s="370" t="s">
        <v>620</v>
      </c>
      <c r="J366" s="371" t="s">
        <v>621</v>
      </c>
      <c r="K366" s="372">
        <v>308635</v>
      </c>
      <c r="L366" s="372">
        <v>0</v>
      </c>
    </row>
    <row r="367" spans="2:12" ht="24.75" hidden="1" x14ac:dyDescent="0.25">
      <c r="B367" s="368" t="s">
        <v>536</v>
      </c>
      <c r="C367" s="369">
        <v>46234</v>
      </c>
      <c r="D367" s="369">
        <v>46260.787693634302</v>
      </c>
      <c r="E367" s="368" t="s">
        <v>389</v>
      </c>
      <c r="F367" s="368" t="s">
        <v>751</v>
      </c>
      <c r="G367" s="368" t="s">
        <v>455</v>
      </c>
      <c r="H367" s="368" t="s">
        <v>544</v>
      </c>
      <c r="I367" s="370" t="s">
        <v>958</v>
      </c>
      <c r="J367" s="371" t="s">
        <v>959</v>
      </c>
      <c r="K367" s="372">
        <v>565903</v>
      </c>
      <c r="L367" s="372">
        <v>0</v>
      </c>
    </row>
    <row r="368" spans="2:12" ht="24.75" hidden="1" x14ac:dyDescent="0.25">
      <c r="B368" s="368" t="s">
        <v>536</v>
      </c>
      <c r="C368" s="369">
        <v>46234</v>
      </c>
      <c r="D368" s="369">
        <v>46260.787693634302</v>
      </c>
      <c r="E368" s="368" t="s">
        <v>389</v>
      </c>
      <c r="F368" s="368" t="s">
        <v>751</v>
      </c>
      <c r="G368" s="368" t="s">
        <v>455</v>
      </c>
      <c r="H368" s="368" t="s">
        <v>544</v>
      </c>
      <c r="I368" s="370" t="s">
        <v>1156</v>
      </c>
      <c r="J368" s="371" t="s">
        <v>1157</v>
      </c>
      <c r="K368" s="372">
        <v>1019217</v>
      </c>
      <c r="L368" s="372">
        <v>0</v>
      </c>
    </row>
    <row r="369" spans="2:12" ht="24.75" hidden="1" x14ac:dyDescent="0.25">
      <c r="B369" s="368" t="s">
        <v>536</v>
      </c>
      <c r="C369" s="369">
        <v>46234</v>
      </c>
      <c r="D369" s="369">
        <v>46260.787693634302</v>
      </c>
      <c r="E369" s="368" t="s">
        <v>389</v>
      </c>
      <c r="F369" s="368" t="s">
        <v>751</v>
      </c>
      <c r="G369" s="368" t="s">
        <v>455</v>
      </c>
      <c r="H369" s="368" t="s">
        <v>544</v>
      </c>
      <c r="I369" s="370" t="s">
        <v>622</v>
      </c>
      <c r="J369" s="371" t="s">
        <v>623</v>
      </c>
      <c r="K369" s="372">
        <v>1584987</v>
      </c>
      <c r="L369" s="372">
        <v>0</v>
      </c>
    </row>
    <row r="370" spans="2:12" ht="24.75" hidden="1" x14ac:dyDescent="0.25">
      <c r="B370" s="368" t="s">
        <v>536</v>
      </c>
      <c r="C370" s="369">
        <v>46234</v>
      </c>
      <c r="D370" s="369">
        <v>46260.787693634302</v>
      </c>
      <c r="E370" s="368" t="s">
        <v>389</v>
      </c>
      <c r="F370" s="368" t="s">
        <v>751</v>
      </c>
      <c r="G370" s="368" t="s">
        <v>455</v>
      </c>
      <c r="H370" s="368" t="s">
        <v>544</v>
      </c>
      <c r="I370" s="370" t="s">
        <v>960</v>
      </c>
      <c r="J370" s="371" t="s">
        <v>961</v>
      </c>
      <c r="K370" s="372">
        <v>2632785</v>
      </c>
      <c r="L370" s="372">
        <v>0</v>
      </c>
    </row>
    <row r="371" spans="2:12" ht="24.75" hidden="1" x14ac:dyDescent="0.25">
      <c r="B371" s="368" t="s">
        <v>536</v>
      </c>
      <c r="C371" s="369">
        <v>46234</v>
      </c>
      <c r="D371" s="369">
        <v>46260.787693634302</v>
      </c>
      <c r="E371" s="368" t="s">
        <v>389</v>
      </c>
      <c r="F371" s="368" t="s">
        <v>751</v>
      </c>
      <c r="G371" s="368" t="s">
        <v>455</v>
      </c>
      <c r="H371" s="368" t="s">
        <v>544</v>
      </c>
      <c r="I371" s="370" t="s">
        <v>672</v>
      </c>
      <c r="J371" s="371" t="s">
        <v>673</v>
      </c>
      <c r="K371" s="372">
        <v>126157</v>
      </c>
      <c r="L371" s="372">
        <v>0</v>
      </c>
    </row>
    <row r="372" spans="2:12" ht="24.75" hidden="1" x14ac:dyDescent="0.25">
      <c r="B372" s="368" t="s">
        <v>536</v>
      </c>
      <c r="C372" s="369">
        <v>46234</v>
      </c>
      <c r="D372" s="369">
        <v>46260.787693634302</v>
      </c>
      <c r="E372" s="368" t="s">
        <v>389</v>
      </c>
      <c r="F372" s="368" t="s">
        <v>751</v>
      </c>
      <c r="G372" s="368" t="s">
        <v>455</v>
      </c>
      <c r="H372" s="368" t="s">
        <v>544</v>
      </c>
      <c r="I372" s="370" t="s">
        <v>962</v>
      </c>
      <c r="J372" s="371" t="s">
        <v>963</v>
      </c>
      <c r="K372" s="372">
        <v>-88969</v>
      </c>
      <c r="L372" s="372">
        <v>0</v>
      </c>
    </row>
    <row r="373" spans="2:12" ht="24.75" hidden="1" x14ac:dyDescent="0.25">
      <c r="B373" s="368" t="s">
        <v>536</v>
      </c>
      <c r="C373" s="369">
        <v>46234</v>
      </c>
      <c r="D373" s="369">
        <v>46260.787693634302</v>
      </c>
      <c r="E373" s="368" t="s">
        <v>389</v>
      </c>
      <c r="F373" s="368" t="s">
        <v>751</v>
      </c>
      <c r="G373" s="368" t="s">
        <v>455</v>
      </c>
      <c r="H373" s="368" t="s">
        <v>544</v>
      </c>
      <c r="I373" s="370" t="s">
        <v>964</v>
      </c>
      <c r="J373" s="371" t="s">
        <v>965</v>
      </c>
      <c r="K373" s="372">
        <v>84080</v>
      </c>
      <c r="L373" s="372">
        <v>0</v>
      </c>
    </row>
    <row r="374" spans="2:12" ht="24.75" hidden="1" x14ac:dyDescent="0.25">
      <c r="B374" s="368" t="s">
        <v>536</v>
      </c>
      <c r="C374" s="369">
        <v>46234</v>
      </c>
      <c r="D374" s="369">
        <v>46260.787693634302</v>
      </c>
      <c r="E374" s="368" t="s">
        <v>389</v>
      </c>
      <c r="F374" s="368" t="s">
        <v>751</v>
      </c>
      <c r="G374" s="368" t="s">
        <v>455</v>
      </c>
      <c r="H374" s="368" t="s">
        <v>544</v>
      </c>
      <c r="I374" s="370" t="s">
        <v>966</v>
      </c>
      <c r="J374" s="371" t="s">
        <v>967</v>
      </c>
      <c r="K374" s="372">
        <v>-25345</v>
      </c>
      <c r="L374" s="372">
        <v>0</v>
      </c>
    </row>
    <row r="375" spans="2:12" ht="24.75" hidden="1" x14ac:dyDescent="0.25">
      <c r="B375" s="368" t="s">
        <v>536</v>
      </c>
      <c r="C375" s="369">
        <v>46234</v>
      </c>
      <c r="D375" s="369">
        <v>46260.787693634302</v>
      </c>
      <c r="E375" s="368" t="s">
        <v>389</v>
      </c>
      <c r="F375" s="368" t="s">
        <v>751</v>
      </c>
      <c r="G375" s="368" t="s">
        <v>455</v>
      </c>
      <c r="H375" s="368" t="s">
        <v>544</v>
      </c>
      <c r="I375" s="370" t="s">
        <v>968</v>
      </c>
      <c r="J375" s="371" t="s">
        <v>969</v>
      </c>
      <c r="K375" s="372">
        <v>-53599</v>
      </c>
      <c r="L375" s="372">
        <v>0</v>
      </c>
    </row>
    <row r="376" spans="2:12" ht="24.75" hidden="1" x14ac:dyDescent="0.25">
      <c r="B376" s="368" t="s">
        <v>536</v>
      </c>
      <c r="C376" s="369">
        <v>46234</v>
      </c>
      <c r="D376" s="369">
        <v>46260.787693634302</v>
      </c>
      <c r="E376" s="368" t="s">
        <v>389</v>
      </c>
      <c r="F376" s="368" t="s">
        <v>751</v>
      </c>
      <c r="G376" s="368" t="s">
        <v>455</v>
      </c>
      <c r="H376" s="368" t="s">
        <v>544</v>
      </c>
      <c r="I376" s="370" t="s">
        <v>585</v>
      </c>
      <c r="J376" s="371" t="s">
        <v>586</v>
      </c>
      <c r="K376" s="372">
        <v>613564</v>
      </c>
      <c r="L376" s="372">
        <v>0</v>
      </c>
    </row>
    <row r="377" spans="2:12" ht="24.75" hidden="1" x14ac:dyDescent="0.25">
      <c r="B377" s="368" t="s">
        <v>536</v>
      </c>
      <c r="C377" s="369">
        <v>46234</v>
      </c>
      <c r="D377" s="369">
        <v>46260.787693634302</v>
      </c>
      <c r="E377" s="368" t="s">
        <v>389</v>
      </c>
      <c r="F377" s="368" t="s">
        <v>751</v>
      </c>
      <c r="G377" s="368" t="s">
        <v>455</v>
      </c>
      <c r="H377" s="368" t="s">
        <v>544</v>
      </c>
      <c r="I377" s="370" t="s">
        <v>624</v>
      </c>
      <c r="J377" s="371" t="s">
        <v>625</v>
      </c>
      <c r="K377" s="372">
        <v>22816</v>
      </c>
      <c r="L377" s="372">
        <v>0</v>
      </c>
    </row>
    <row r="378" spans="2:12" ht="24.75" hidden="1" x14ac:dyDescent="0.25">
      <c r="B378" s="368" t="s">
        <v>536</v>
      </c>
      <c r="C378" s="369">
        <v>46234</v>
      </c>
      <c r="D378" s="369">
        <v>46260.787693634302</v>
      </c>
      <c r="E378" s="368" t="s">
        <v>389</v>
      </c>
      <c r="F378" s="368" t="s">
        <v>751</v>
      </c>
      <c r="G378" s="368" t="s">
        <v>455</v>
      </c>
      <c r="H378" s="368" t="s">
        <v>544</v>
      </c>
      <c r="I378" s="370" t="s">
        <v>970</v>
      </c>
      <c r="J378" s="371" t="s">
        <v>971</v>
      </c>
      <c r="K378" s="372">
        <v>-82759</v>
      </c>
      <c r="L378" s="372">
        <v>0</v>
      </c>
    </row>
    <row r="379" spans="2:12" ht="24.75" hidden="1" x14ac:dyDescent="0.25">
      <c r="B379" s="368" t="s">
        <v>536</v>
      </c>
      <c r="C379" s="369">
        <v>46234</v>
      </c>
      <c r="D379" s="369">
        <v>46260.787693634302</v>
      </c>
      <c r="E379" s="368" t="s">
        <v>389</v>
      </c>
      <c r="F379" s="368" t="s">
        <v>751</v>
      </c>
      <c r="G379" s="368" t="s">
        <v>455</v>
      </c>
      <c r="H379" s="368" t="s">
        <v>544</v>
      </c>
      <c r="I379" s="370" t="s">
        <v>972</v>
      </c>
      <c r="J379" s="371" t="s">
        <v>973</v>
      </c>
      <c r="K379" s="372">
        <v>33810</v>
      </c>
      <c r="L379" s="372">
        <v>0</v>
      </c>
    </row>
    <row r="380" spans="2:12" ht="24.75" hidden="1" x14ac:dyDescent="0.25">
      <c r="B380" s="368" t="s">
        <v>536</v>
      </c>
      <c r="C380" s="369">
        <v>46234</v>
      </c>
      <c r="D380" s="369">
        <v>46260.787693634302</v>
      </c>
      <c r="E380" s="368" t="s">
        <v>389</v>
      </c>
      <c r="F380" s="368" t="s">
        <v>751</v>
      </c>
      <c r="G380" s="368" t="s">
        <v>455</v>
      </c>
      <c r="H380" s="368" t="s">
        <v>544</v>
      </c>
      <c r="I380" s="370" t="s">
        <v>974</v>
      </c>
      <c r="J380" s="371" t="s">
        <v>975</v>
      </c>
      <c r="K380" s="372">
        <v>61776</v>
      </c>
      <c r="L380" s="372">
        <v>0</v>
      </c>
    </row>
    <row r="381" spans="2:12" ht="24.75" hidden="1" x14ac:dyDescent="0.25">
      <c r="B381" s="368" t="s">
        <v>536</v>
      </c>
      <c r="C381" s="369">
        <v>46234</v>
      </c>
      <c r="D381" s="369">
        <v>46260.787693634302</v>
      </c>
      <c r="E381" s="368" t="s">
        <v>389</v>
      </c>
      <c r="F381" s="368" t="s">
        <v>751</v>
      </c>
      <c r="G381" s="368" t="s">
        <v>455</v>
      </c>
      <c r="H381" s="368" t="s">
        <v>544</v>
      </c>
      <c r="I381" s="370" t="s">
        <v>748</v>
      </c>
      <c r="J381" s="371" t="s">
        <v>749</v>
      </c>
      <c r="K381" s="372">
        <v>-215161</v>
      </c>
      <c r="L381" s="372">
        <v>0</v>
      </c>
    </row>
    <row r="382" spans="2:12" ht="24.75" hidden="1" x14ac:dyDescent="0.25">
      <c r="B382" s="368" t="s">
        <v>536</v>
      </c>
      <c r="C382" s="369">
        <v>46234</v>
      </c>
      <c r="D382" s="369">
        <v>46260.787693634302</v>
      </c>
      <c r="E382" s="368" t="s">
        <v>389</v>
      </c>
      <c r="F382" s="368" t="s">
        <v>751</v>
      </c>
      <c r="G382" s="368" t="s">
        <v>455</v>
      </c>
      <c r="H382" s="368" t="s">
        <v>544</v>
      </c>
      <c r="I382" s="370" t="s">
        <v>976</v>
      </c>
      <c r="J382" s="371" t="s">
        <v>977</v>
      </c>
      <c r="K382" s="372">
        <v>134084</v>
      </c>
      <c r="L382" s="372">
        <v>0</v>
      </c>
    </row>
    <row r="383" spans="2:12" ht="24.75" hidden="1" x14ac:dyDescent="0.25">
      <c r="B383" s="368" t="s">
        <v>536</v>
      </c>
      <c r="C383" s="369">
        <v>46234</v>
      </c>
      <c r="D383" s="369">
        <v>46260.787693634302</v>
      </c>
      <c r="E383" s="368" t="s">
        <v>389</v>
      </c>
      <c r="F383" s="368" t="s">
        <v>751</v>
      </c>
      <c r="G383" s="368" t="s">
        <v>455</v>
      </c>
      <c r="H383" s="368" t="s">
        <v>544</v>
      </c>
      <c r="I383" s="370" t="s">
        <v>978</v>
      </c>
      <c r="J383" s="371" t="s">
        <v>979</v>
      </c>
      <c r="K383" s="372">
        <v>241650</v>
      </c>
      <c r="L383" s="372">
        <v>0</v>
      </c>
    </row>
    <row r="384" spans="2:12" ht="24.75" hidden="1" x14ac:dyDescent="0.25">
      <c r="B384" s="368" t="s">
        <v>536</v>
      </c>
      <c r="C384" s="369">
        <v>46234</v>
      </c>
      <c r="D384" s="369">
        <v>46260.787693634302</v>
      </c>
      <c r="E384" s="368" t="s">
        <v>389</v>
      </c>
      <c r="F384" s="368" t="s">
        <v>751</v>
      </c>
      <c r="G384" s="368" t="s">
        <v>455</v>
      </c>
      <c r="H384" s="368" t="s">
        <v>544</v>
      </c>
      <c r="I384" s="370" t="s">
        <v>674</v>
      </c>
      <c r="J384" s="371" t="s">
        <v>675</v>
      </c>
      <c r="K384" s="372">
        <v>-144</v>
      </c>
      <c r="L384" s="372">
        <v>0</v>
      </c>
    </row>
    <row r="385" spans="2:12" ht="24.75" hidden="1" x14ac:dyDescent="0.25">
      <c r="B385" s="368" t="s">
        <v>536</v>
      </c>
      <c r="C385" s="369">
        <v>46234</v>
      </c>
      <c r="D385" s="369">
        <v>46260.787693634302</v>
      </c>
      <c r="E385" s="368" t="s">
        <v>389</v>
      </c>
      <c r="F385" s="368" t="s">
        <v>751</v>
      </c>
      <c r="G385" s="368" t="s">
        <v>455</v>
      </c>
      <c r="H385" s="368" t="s">
        <v>544</v>
      </c>
      <c r="I385" s="370" t="s">
        <v>980</v>
      </c>
      <c r="J385" s="371" t="s">
        <v>981</v>
      </c>
      <c r="K385" s="372">
        <v>262189</v>
      </c>
      <c r="L385" s="372">
        <v>0</v>
      </c>
    </row>
    <row r="386" spans="2:12" ht="24.75" hidden="1" x14ac:dyDescent="0.25">
      <c r="B386" s="368" t="s">
        <v>536</v>
      </c>
      <c r="C386" s="369">
        <v>46234</v>
      </c>
      <c r="D386" s="369">
        <v>46260.787693634302</v>
      </c>
      <c r="E386" s="368" t="s">
        <v>389</v>
      </c>
      <c r="F386" s="368" t="s">
        <v>751</v>
      </c>
      <c r="G386" s="368" t="s">
        <v>455</v>
      </c>
      <c r="H386" s="368" t="s">
        <v>544</v>
      </c>
      <c r="I386" s="370" t="s">
        <v>982</v>
      </c>
      <c r="J386" s="371" t="s">
        <v>983</v>
      </c>
      <c r="K386" s="372">
        <v>-2608</v>
      </c>
      <c r="L386" s="372">
        <v>0</v>
      </c>
    </row>
    <row r="387" spans="2:12" ht="24.75" hidden="1" x14ac:dyDescent="0.25">
      <c r="B387" s="368" t="s">
        <v>536</v>
      </c>
      <c r="C387" s="369">
        <v>46234</v>
      </c>
      <c r="D387" s="369">
        <v>46260.787693634302</v>
      </c>
      <c r="E387" s="368" t="s">
        <v>389</v>
      </c>
      <c r="F387" s="368" t="s">
        <v>751</v>
      </c>
      <c r="G387" s="368" t="s">
        <v>455</v>
      </c>
      <c r="H387" s="368" t="s">
        <v>544</v>
      </c>
      <c r="I387" s="370" t="s">
        <v>984</v>
      </c>
      <c r="J387" s="371" t="s">
        <v>985</v>
      </c>
      <c r="K387" s="372">
        <v>49053</v>
      </c>
      <c r="L387" s="372">
        <v>0</v>
      </c>
    </row>
    <row r="388" spans="2:12" ht="24.75" hidden="1" x14ac:dyDescent="0.25">
      <c r="B388" s="368" t="s">
        <v>536</v>
      </c>
      <c r="C388" s="369">
        <v>46234</v>
      </c>
      <c r="D388" s="369">
        <v>46260.787693634302</v>
      </c>
      <c r="E388" s="368" t="s">
        <v>389</v>
      </c>
      <c r="F388" s="368" t="s">
        <v>751</v>
      </c>
      <c r="G388" s="368" t="s">
        <v>455</v>
      </c>
      <c r="H388" s="368" t="s">
        <v>544</v>
      </c>
      <c r="I388" s="370" t="s">
        <v>630</v>
      </c>
      <c r="J388" s="371" t="s">
        <v>631</v>
      </c>
      <c r="K388" s="372">
        <v>709783</v>
      </c>
      <c r="L388" s="372">
        <v>0</v>
      </c>
    </row>
    <row r="389" spans="2:12" ht="24.75" hidden="1" x14ac:dyDescent="0.25">
      <c r="B389" s="368" t="s">
        <v>536</v>
      </c>
      <c r="C389" s="369">
        <v>46234</v>
      </c>
      <c r="D389" s="369">
        <v>46260.787693634302</v>
      </c>
      <c r="E389" s="368" t="s">
        <v>389</v>
      </c>
      <c r="F389" s="368" t="s">
        <v>751</v>
      </c>
      <c r="G389" s="368" t="s">
        <v>455</v>
      </c>
      <c r="H389" s="368" t="s">
        <v>544</v>
      </c>
      <c r="I389" s="370" t="s">
        <v>986</v>
      </c>
      <c r="J389" s="371" t="s">
        <v>987</v>
      </c>
      <c r="K389" s="372">
        <v>212274</v>
      </c>
      <c r="L389" s="372">
        <v>0</v>
      </c>
    </row>
    <row r="390" spans="2:12" ht="24.75" hidden="1" x14ac:dyDescent="0.25">
      <c r="B390" s="368" t="s">
        <v>536</v>
      </c>
      <c r="C390" s="369">
        <v>46234</v>
      </c>
      <c r="D390" s="369">
        <v>46260.787693634302</v>
      </c>
      <c r="E390" s="368" t="s">
        <v>389</v>
      </c>
      <c r="F390" s="368" t="s">
        <v>751</v>
      </c>
      <c r="G390" s="368" t="s">
        <v>455</v>
      </c>
      <c r="H390" s="368" t="s">
        <v>544</v>
      </c>
      <c r="I390" s="370" t="s">
        <v>676</v>
      </c>
      <c r="J390" s="371" t="s">
        <v>677</v>
      </c>
      <c r="K390" s="372">
        <v>1762341</v>
      </c>
      <c r="L390" s="372">
        <v>0</v>
      </c>
    </row>
    <row r="391" spans="2:12" ht="24.75" hidden="1" x14ac:dyDescent="0.25">
      <c r="B391" s="368" t="s">
        <v>536</v>
      </c>
      <c r="C391" s="369">
        <v>46234</v>
      </c>
      <c r="D391" s="369">
        <v>46260.787693634302</v>
      </c>
      <c r="E391" s="368" t="s">
        <v>389</v>
      </c>
      <c r="F391" s="368" t="s">
        <v>751</v>
      </c>
      <c r="G391" s="368" t="s">
        <v>455</v>
      </c>
      <c r="H391" s="368" t="s">
        <v>544</v>
      </c>
      <c r="I391" s="370" t="s">
        <v>988</v>
      </c>
      <c r="J391" s="371" t="s">
        <v>989</v>
      </c>
      <c r="K391" s="372">
        <v>40703</v>
      </c>
      <c r="L391" s="372">
        <v>0</v>
      </c>
    </row>
    <row r="392" spans="2:12" ht="24.75" hidden="1" x14ac:dyDescent="0.25">
      <c r="B392" s="368" t="s">
        <v>536</v>
      </c>
      <c r="C392" s="369">
        <v>46234</v>
      </c>
      <c r="D392" s="369">
        <v>46260.787693634302</v>
      </c>
      <c r="E392" s="368" t="s">
        <v>389</v>
      </c>
      <c r="F392" s="368" t="s">
        <v>751</v>
      </c>
      <c r="G392" s="368" t="s">
        <v>455</v>
      </c>
      <c r="H392" s="368" t="s">
        <v>544</v>
      </c>
      <c r="I392" s="370" t="s">
        <v>990</v>
      </c>
      <c r="J392" s="371" t="s">
        <v>991</v>
      </c>
      <c r="K392" s="372">
        <v>2673809</v>
      </c>
      <c r="L392" s="372">
        <v>0</v>
      </c>
    </row>
    <row r="393" spans="2:12" ht="24.75" hidden="1" x14ac:dyDescent="0.25">
      <c r="B393" s="368" t="s">
        <v>536</v>
      </c>
      <c r="C393" s="369">
        <v>46234</v>
      </c>
      <c r="D393" s="369">
        <v>46260.787693634302</v>
      </c>
      <c r="E393" s="368" t="s">
        <v>389</v>
      </c>
      <c r="F393" s="368" t="s">
        <v>751</v>
      </c>
      <c r="G393" s="368" t="s">
        <v>455</v>
      </c>
      <c r="H393" s="368" t="s">
        <v>544</v>
      </c>
      <c r="I393" s="370" t="s">
        <v>992</v>
      </c>
      <c r="J393" s="371" t="s">
        <v>993</v>
      </c>
      <c r="K393" s="372">
        <v>167804</v>
      </c>
      <c r="L393" s="372">
        <v>0</v>
      </c>
    </row>
    <row r="394" spans="2:12" ht="24.75" hidden="1" x14ac:dyDescent="0.25">
      <c r="B394" s="368" t="s">
        <v>536</v>
      </c>
      <c r="C394" s="369">
        <v>46234</v>
      </c>
      <c r="D394" s="369">
        <v>46260.787693634302</v>
      </c>
      <c r="E394" s="368" t="s">
        <v>389</v>
      </c>
      <c r="F394" s="368" t="s">
        <v>751</v>
      </c>
      <c r="G394" s="368" t="s">
        <v>455</v>
      </c>
      <c r="H394" s="368" t="s">
        <v>544</v>
      </c>
      <c r="I394" s="370" t="s">
        <v>636</v>
      </c>
      <c r="J394" s="371" t="s">
        <v>637</v>
      </c>
      <c r="K394" s="372">
        <v>383466</v>
      </c>
      <c r="L394" s="372">
        <v>0</v>
      </c>
    </row>
    <row r="395" spans="2:12" ht="24.75" hidden="1" x14ac:dyDescent="0.25">
      <c r="B395" s="368" t="s">
        <v>536</v>
      </c>
      <c r="C395" s="369">
        <v>46234</v>
      </c>
      <c r="D395" s="369">
        <v>46260.787693634302</v>
      </c>
      <c r="E395" s="368" t="s">
        <v>389</v>
      </c>
      <c r="F395" s="368" t="s">
        <v>751</v>
      </c>
      <c r="G395" s="368" t="s">
        <v>455</v>
      </c>
      <c r="H395" s="368" t="s">
        <v>544</v>
      </c>
      <c r="I395" s="370" t="s">
        <v>638</v>
      </c>
      <c r="J395" s="371" t="s">
        <v>639</v>
      </c>
      <c r="K395" s="372">
        <v>30611</v>
      </c>
      <c r="L395" s="372">
        <v>0</v>
      </c>
    </row>
    <row r="396" spans="2:12" ht="24.75" hidden="1" x14ac:dyDescent="0.25">
      <c r="B396" s="368" t="s">
        <v>536</v>
      </c>
      <c r="C396" s="369">
        <v>46234</v>
      </c>
      <c r="D396" s="369">
        <v>46260.787693634302</v>
      </c>
      <c r="E396" s="368" t="s">
        <v>389</v>
      </c>
      <c r="F396" s="368" t="s">
        <v>751</v>
      </c>
      <c r="G396" s="368" t="s">
        <v>455</v>
      </c>
      <c r="H396" s="368" t="s">
        <v>544</v>
      </c>
      <c r="I396" s="370" t="s">
        <v>994</v>
      </c>
      <c r="J396" s="371" t="s">
        <v>995</v>
      </c>
      <c r="K396" s="372">
        <v>722548</v>
      </c>
      <c r="L396" s="372">
        <v>0</v>
      </c>
    </row>
    <row r="397" spans="2:12" ht="24.75" hidden="1" x14ac:dyDescent="0.25">
      <c r="B397" s="368" t="s">
        <v>536</v>
      </c>
      <c r="C397" s="369">
        <v>46234</v>
      </c>
      <c r="D397" s="369">
        <v>46260.787693634302</v>
      </c>
      <c r="E397" s="368" t="s">
        <v>389</v>
      </c>
      <c r="F397" s="368" t="s">
        <v>751</v>
      </c>
      <c r="G397" s="368" t="s">
        <v>455</v>
      </c>
      <c r="H397" s="368" t="s">
        <v>544</v>
      </c>
      <c r="I397" s="370" t="s">
        <v>678</v>
      </c>
      <c r="J397" s="371" t="s">
        <v>679</v>
      </c>
      <c r="K397" s="372">
        <v>-133377</v>
      </c>
      <c r="L397" s="372">
        <v>0</v>
      </c>
    </row>
    <row r="398" spans="2:12" ht="24.75" hidden="1" x14ac:dyDescent="0.25">
      <c r="B398" s="368" t="s">
        <v>536</v>
      </c>
      <c r="C398" s="369">
        <v>46234</v>
      </c>
      <c r="D398" s="369">
        <v>46260.787693634302</v>
      </c>
      <c r="E398" s="368" t="s">
        <v>389</v>
      </c>
      <c r="F398" s="368" t="s">
        <v>751</v>
      </c>
      <c r="G398" s="368" t="s">
        <v>455</v>
      </c>
      <c r="H398" s="368" t="s">
        <v>544</v>
      </c>
      <c r="I398" s="370" t="s">
        <v>642</v>
      </c>
      <c r="J398" s="371" t="s">
        <v>643</v>
      </c>
      <c r="K398" s="372">
        <v>269450</v>
      </c>
      <c r="L398" s="372">
        <v>0</v>
      </c>
    </row>
    <row r="399" spans="2:12" ht="24.75" hidden="1" x14ac:dyDescent="0.25">
      <c r="B399" s="368" t="s">
        <v>536</v>
      </c>
      <c r="C399" s="369">
        <v>46234</v>
      </c>
      <c r="D399" s="369">
        <v>46260.787693634302</v>
      </c>
      <c r="E399" s="368" t="s">
        <v>389</v>
      </c>
      <c r="F399" s="368" t="s">
        <v>751</v>
      </c>
      <c r="G399" s="368" t="s">
        <v>455</v>
      </c>
      <c r="H399" s="368" t="s">
        <v>544</v>
      </c>
      <c r="I399" s="370" t="s">
        <v>996</v>
      </c>
      <c r="J399" s="371" t="s">
        <v>997</v>
      </c>
      <c r="K399" s="372">
        <v>40437</v>
      </c>
      <c r="L399" s="372">
        <v>0</v>
      </c>
    </row>
    <row r="400" spans="2:12" ht="24.75" hidden="1" x14ac:dyDescent="0.25">
      <c r="B400" s="368" t="s">
        <v>536</v>
      </c>
      <c r="C400" s="369">
        <v>46234</v>
      </c>
      <c r="D400" s="369">
        <v>46260.787693634302</v>
      </c>
      <c r="E400" s="368" t="s">
        <v>389</v>
      </c>
      <c r="F400" s="368" t="s">
        <v>751</v>
      </c>
      <c r="G400" s="368" t="s">
        <v>455</v>
      </c>
      <c r="H400" s="368" t="s">
        <v>544</v>
      </c>
      <c r="I400" s="370" t="s">
        <v>680</v>
      </c>
      <c r="J400" s="371" t="s">
        <v>681</v>
      </c>
      <c r="K400" s="372">
        <v>337694</v>
      </c>
      <c r="L400" s="372">
        <v>0</v>
      </c>
    </row>
    <row r="401" spans="2:12" ht="24.75" hidden="1" x14ac:dyDescent="0.25">
      <c r="B401" s="368" t="s">
        <v>536</v>
      </c>
      <c r="C401" s="369">
        <v>46234</v>
      </c>
      <c r="D401" s="369">
        <v>46260.787693634302</v>
      </c>
      <c r="E401" s="368" t="s">
        <v>389</v>
      </c>
      <c r="F401" s="368" t="s">
        <v>751</v>
      </c>
      <c r="G401" s="368" t="s">
        <v>455</v>
      </c>
      <c r="H401" s="368" t="s">
        <v>544</v>
      </c>
      <c r="I401" s="370" t="s">
        <v>644</v>
      </c>
      <c r="J401" s="371" t="s">
        <v>645</v>
      </c>
      <c r="K401" s="372">
        <v>132965</v>
      </c>
      <c r="L401" s="372">
        <v>0</v>
      </c>
    </row>
    <row r="402" spans="2:12" ht="24.75" hidden="1" x14ac:dyDescent="0.25">
      <c r="B402" s="368" t="s">
        <v>536</v>
      </c>
      <c r="C402" s="369">
        <v>46234</v>
      </c>
      <c r="D402" s="369">
        <v>46260.787693634302</v>
      </c>
      <c r="E402" s="368" t="s">
        <v>389</v>
      </c>
      <c r="F402" s="368" t="s">
        <v>751</v>
      </c>
      <c r="G402" s="368" t="s">
        <v>455</v>
      </c>
      <c r="H402" s="368" t="s">
        <v>544</v>
      </c>
      <c r="I402" s="370" t="s">
        <v>646</v>
      </c>
      <c r="J402" s="371" t="s">
        <v>647</v>
      </c>
      <c r="K402" s="372">
        <v>57270</v>
      </c>
      <c r="L402" s="372">
        <v>0</v>
      </c>
    </row>
    <row r="403" spans="2:12" ht="24.75" hidden="1" x14ac:dyDescent="0.25">
      <c r="B403" s="368" t="s">
        <v>536</v>
      </c>
      <c r="C403" s="369">
        <v>46234</v>
      </c>
      <c r="D403" s="369">
        <v>46260.787693634302</v>
      </c>
      <c r="E403" s="368" t="s">
        <v>389</v>
      </c>
      <c r="F403" s="368" t="s">
        <v>751</v>
      </c>
      <c r="G403" s="368" t="s">
        <v>455</v>
      </c>
      <c r="H403" s="368" t="s">
        <v>544</v>
      </c>
      <c r="I403" s="370" t="s">
        <v>998</v>
      </c>
      <c r="J403" s="371" t="s">
        <v>999</v>
      </c>
      <c r="K403" s="372">
        <v>55702</v>
      </c>
      <c r="L403" s="372">
        <v>0</v>
      </c>
    </row>
    <row r="404" spans="2:12" ht="24.75" hidden="1" x14ac:dyDescent="0.25">
      <c r="B404" s="368" t="s">
        <v>536</v>
      </c>
      <c r="C404" s="369">
        <v>46234</v>
      </c>
      <c r="D404" s="369">
        <v>46260.787693634302</v>
      </c>
      <c r="E404" s="368" t="s">
        <v>389</v>
      </c>
      <c r="F404" s="368" t="s">
        <v>751</v>
      </c>
      <c r="G404" s="368" t="s">
        <v>455</v>
      </c>
      <c r="H404" s="368" t="s">
        <v>544</v>
      </c>
      <c r="I404" s="370" t="s">
        <v>648</v>
      </c>
      <c r="J404" s="371" t="s">
        <v>649</v>
      </c>
      <c r="K404" s="372">
        <v>368773</v>
      </c>
      <c r="L404" s="372">
        <v>0</v>
      </c>
    </row>
    <row r="405" spans="2:12" ht="24.75" hidden="1" x14ac:dyDescent="0.25">
      <c r="B405" s="368" t="s">
        <v>536</v>
      </c>
      <c r="C405" s="369">
        <v>46234</v>
      </c>
      <c r="D405" s="369">
        <v>46260.787693634302</v>
      </c>
      <c r="E405" s="368" t="s">
        <v>389</v>
      </c>
      <c r="F405" s="368" t="s">
        <v>751</v>
      </c>
      <c r="G405" s="368" t="s">
        <v>455</v>
      </c>
      <c r="H405" s="368" t="s">
        <v>544</v>
      </c>
      <c r="I405" s="370" t="s">
        <v>1000</v>
      </c>
      <c r="J405" s="371" t="s">
        <v>1001</v>
      </c>
      <c r="K405" s="372">
        <v>12558</v>
      </c>
      <c r="L405" s="372">
        <v>0</v>
      </c>
    </row>
    <row r="406" spans="2:12" ht="24.75" hidden="1" x14ac:dyDescent="0.25">
      <c r="B406" s="368" t="s">
        <v>536</v>
      </c>
      <c r="C406" s="369">
        <v>46234</v>
      </c>
      <c r="D406" s="369">
        <v>46260.787693634302</v>
      </c>
      <c r="E406" s="368" t="s">
        <v>389</v>
      </c>
      <c r="F406" s="368" t="s">
        <v>751</v>
      </c>
      <c r="G406" s="368" t="s">
        <v>455</v>
      </c>
      <c r="H406" s="368" t="s">
        <v>544</v>
      </c>
      <c r="I406" s="370" t="s">
        <v>1002</v>
      </c>
      <c r="J406" s="371" t="s">
        <v>1003</v>
      </c>
      <c r="K406" s="372">
        <v>92422</v>
      </c>
      <c r="L406" s="372">
        <v>0</v>
      </c>
    </row>
    <row r="407" spans="2:12" ht="24.75" hidden="1" x14ac:dyDescent="0.25">
      <c r="B407" s="368" t="s">
        <v>536</v>
      </c>
      <c r="C407" s="369">
        <v>46234</v>
      </c>
      <c r="D407" s="369">
        <v>46260.787693634302</v>
      </c>
      <c r="E407" s="368" t="s">
        <v>389</v>
      </c>
      <c r="F407" s="368" t="s">
        <v>751</v>
      </c>
      <c r="G407" s="368" t="s">
        <v>455</v>
      </c>
      <c r="H407" s="368" t="s">
        <v>544</v>
      </c>
      <c r="I407" s="370" t="s">
        <v>650</v>
      </c>
      <c r="J407" s="371" t="s">
        <v>651</v>
      </c>
      <c r="K407" s="372">
        <v>45532</v>
      </c>
      <c r="L407" s="372">
        <v>0</v>
      </c>
    </row>
    <row r="408" spans="2:12" ht="24.75" hidden="1" x14ac:dyDescent="0.25">
      <c r="B408" s="368" t="s">
        <v>536</v>
      </c>
      <c r="C408" s="369">
        <v>46234</v>
      </c>
      <c r="D408" s="369">
        <v>46260.787693634302</v>
      </c>
      <c r="E408" s="368" t="s">
        <v>389</v>
      </c>
      <c r="F408" s="368" t="s">
        <v>751</v>
      </c>
      <c r="G408" s="368" t="s">
        <v>455</v>
      </c>
      <c r="H408" s="368" t="s">
        <v>544</v>
      </c>
      <c r="I408" s="370" t="s">
        <v>1126</v>
      </c>
      <c r="J408" s="371" t="s">
        <v>1127</v>
      </c>
      <c r="K408" s="372">
        <v>207812</v>
      </c>
      <c r="L408" s="372">
        <v>0</v>
      </c>
    </row>
    <row r="409" spans="2:12" ht="24.75" hidden="1" x14ac:dyDescent="0.25">
      <c r="B409" s="368" t="s">
        <v>536</v>
      </c>
      <c r="C409" s="369">
        <v>46234</v>
      </c>
      <c r="D409" s="369">
        <v>46260.787693634302</v>
      </c>
      <c r="E409" s="368" t="s">
        <v>389</v>
      </c>
      <c r="F409" s="368" t="s">
        <v>751</v>
      </c>
      <c r="G409" s="368" t="s">
        <v>455</v>
      </c>
      <c r="H409" s="368" t="s">
        <v>544</v>
      </c>
      <c r="I409" s="370" t="s">
        <v>652</v>
      </c>
      <c r="J409" s="371" t="s">
        <v>653</v>
      </c>
      <c r="K409" s="372">
        <v>-52883</v>
      </c>
      <c r="L409" s="372">
        <v>0</v>
      </c>
    </row>
    <row r="410" spans="2:12" ht="24.75" hidden="1" x14ac:dyDescent="0.25">
      <c r="B410" s="368" t="s">
        <v>536</v>
      </c>
      <c r="C410" s="369">
        <v>46234</v>
      </c>
      <c r="D410" s="369">
        <v>46260.787693634302</v>
      </c>
      <c r="E410" s="368" t="s">
        <v>389</v>
      </c>
      <c r="F410" s="368" t="s">
        <v>751</v>
      </c>
      <c r="G410" s="368" t="s">
        <v>455</v>
      </c>
      <c r="H410" s="368" t="s">
        <v>544</v>
      </c>
      <c r="I410" s="370" t="s">
        <v>654</v>
      </c>
      <c r="J410" s="371" t="s">
        <v>655</v>
      </c>
      <c r="K410" s="372">
        <v>248597</v>
      </c>
      <c r="L410" s="372">
        <v>0</v>
      </c>
    </row>
    <row r="411" spans="2:12" ht="24.75" hidden="1" x14ac:dyDescent="0.25">
      <c r="B411" s="368" t="s">
        <v>536</v>
      </c>
      <c r="C411" s="369">
        <v>46234</v>
      </c>
      <c r="D411" s="369">
        <v>46260.787693634302</v>
      </c>
      <c r="E411" s="368" t="s">
        <v>389</v>
      </c>
      <c r="F411" s="368" t="s">
        <v>751</v>
      </c>
      <c r="G411" s="368" t="s">
        <v>455</v>
      </c>
      <c r="H411" s="368" t="s">
        <v>544</v>
      </c>
      <c r="I411" s="370" t="s">
        <v>1004</v>
      </c>
      <c r="J411" s="371" t="s">
        <v>1005</v>
      </c>
      <c r="K411" s="372">
        <v>147274</v>
      </c>
      <c r="L411" s="372">
        <v>0</v>
      </c>
    </row>
    <row r="412" spans="2:12" ht="24.75" hidden="1" x14ac:dyDescent="0.25">
      <c r="B412" s="368" t="s">
        <v>536</v>
      </c>
      <c r="C412" s="369">
        <v>46234</v>
      </c>
      <c r="D412" s="369">
        <v>46260.787693634302</v>
      </c>
      <c r="E412" s="368" t="s">
        <v>389</v>
      </c>
      <c r="F412" s="368" t="s">
        <v>751</v>
      </c>
      <c r="G412" s="368" t="s">
        <v>455</v>
      </c>
      <c r="H412" s="368" t="s">
        <v>544</v>
      </c>
      <c r="I412" s="370" t="s">
        <v>744</v>
      </c>
      <c r="J412" s="371" t="s">
        <v>745</v>
      </c>
      <c r="K412" s="372">
        <v>-7799</v>
      </c>
      <c r="L412" s="372">
        <v>0</v>
      </c>
    </row>
    <row r="413" spans="2:12" ht="24.75" hidden="1" x14ac:dyDescent="0.25">
      <c r="B413" s="368" t="s">
        <v>536</v>
      </c>
      <c r="C413" s="369">
        <v>46234</v>
      </c>
      <c r="D413" s="369">
        <v>46260.787693634302</v>
      </c>
      <c r="E413" s="368" t="s">
        <v>389</v>
      </c>
      <c r="F413" s="368" t="s">
        <v>751</v>
      </c>
      <c r="G413" s="368" t="s">
        <v>455</v>
      </c>
      <c r="H413" s="368" t="s">
        <v>544</v>
      </c>
      <c r="I413" s="370" t="s">
        <v>1006</v>
      </c>
      <c r="J413" s="371" t="s">
        <v>1007</v>
      </c>
      <c r="K413" s="372">
        <v>4000</v>
      </c>
      <c r="L413" s="372">
        <v>0</v>
      </c>
    </row>
    <row r="414" spans="2:12" ht="24.75" hidden="1" x14ac:dyDescent="0.25">
      <c r="B414" s="368" t="s">
        <v>536</v>
      </c>
      <c r="C414" s="369">
        <v>46234</v>
      </c>
      <c r="D414" s="369">
        <v>46260.787693634302</v>
      </c>
      <c r="E414" s="368" t="s">
        <v>389</v>
      </c>
      <c r="F414" s="368" t="s">
        <v>751</v>
      </c>
      <c r="G414" s="368" t="s">
        <v>455</v>
      </c>
      <c r="H414" s="368" t="s">
        <v>544</v>
      </c>
      <c r="I414" s="370" t="s">
        <v>656</v>
      </c>
      <c r="J414" s="371" t="s">
        <v>657</v>
      </c>
      <c r="K414" s="372">
        <v>187</v>
      </c>
      <c r="L414" s="372">
        <v>0</v>
      </c>
    </row>
    <row r="415" spans="2:12" ht="24.75" hidden="1" x14ac:dyDescent="0.25">
      <c r="B415" s="368" t="s">
        <v>536</v>
      </c>
      <c r="C415" s="369">
        <v>46234</v>
      </c>
      <c r="D415" s="369">
        <v>46260.787693634302</v>
      </c>
      <c r="E415" s="368" t="s">
        <v>389</v>
      </c>
      <c r="F415" s="368" t="s">
        <v>751</v>
      </c>
      <c r="G415" s="368" t="s">
        <v>455</v>
      </c>
      <c r="H415" s="368" t="s">
        <v>544</v>
      </c>
      <c r="I415" s="370" t="s">
        <v>1154</v>
      </c>
      <c r="J415" s="371" t="s">
        <v>1155</v>
      </c>
      <c r="K415" s="372">
        <v>7970</v>
      </c>
      <c r="L415" s="372">
        <v>0</v>
      </c>
    </row>
    <row r="416" spans="2:12" ht="24.75" hidden="1" x14ac:dyDescent="0.25">
      <c r="B416" s="368" t="s">
        <v>536</v>
      </c>
      <c r="C416" s="369">
        <v>46234</v>
      </c>
      <c r="D416" s="369">
        <v>46260.787693634302</v>
      </c>
      <c r="E416" s="368" t="s">
        <v>389</v>
      </c>
      <c r="F416" s="368" t="s">
        <v>751</v>
      </c>
      <c r="G416" s="368" t="s">
        <v>455</v>
      </c>
      <c r="H416" s="368" t="s">
        <v>544</v>
      </c>
      <c r="I416" s="370" t="s">
        <v>1008</v>
      </c>
      <c r="J416" s="371" t="s">
        <v>1009</v>
      </c>
      <c r="K416" s="372">
        <v>376599</v>
      </c>
      <c r="L416" s="372">
        <v>0</v>
      </c>
    </row>
    <row r="417" spans="2:12" ht="24.75" hidden="1" x14ac:dyDescent="0.25">
      <c r="B417" s="368" t="s">
        <v>536</v>
      </c>
      <c r="C417" s="369">
        <v>46234</v>
      </c>
      <c r="D417" s="369">
        <v>46260.787693634302</v>
      </c>
      <c r="E417" s="368" t="s">
        <v>389</v>
      </c>
      <c r="F417" s="368" t="s">
        <v>751</v>
      </c>
      <c r="G417" s="368" t="s">
        <v>455</v>
      </c>
      <c r="H417" s="368" t="s">
        <v>544</v>
      </c>
      <c r="I417" s="370" t="s">
        <v>1010</v>
      </c>
      <c r="J417" s="371" t="s">
        <v>1011</v>
      </c>
      <c r="K417" s="372">
        <v>74218</v>
      </c>
      <c r="L417" s="372">
        <v>0</v>
      </c>
    </row>
    <row r="418" spans="2:12" ht="24.75" hidden="1" x14ac:dyDescent="0.25">
      <c r="B418" s="368" t="s">
        <v>536</v>
      </c>
      <c r="C418" s="369">
        <v>46234</v>
      </c>
      <c r="D418" s="369">
        <v>46260.787693634302</v>
      </c>
      <c r="E418" s="368" t="s">
        <v>389</v>
      </c>
      <c r="F418" s="368" t="s">
        <v>751</v>
      </c>
      <c r="G418" s="368" t="s">
        <v>455</v>
      </c>
      <c r="H418" s="368" t="s">
        <v>544</v>
      </c>
      <c r="I418" s="370" t="s">
        <v>1012</v>
      </c>
      <c r="J418" s="371" t="s">
        <v>1013</v>
      </c>
      <c r="K418" s="372">
        <v>983134</v>
      </c>
      <c r="L418" s="372">
        <v>0</v>
      </c>
    </row>
    <row r="419" spans="2:12" ht="24.75" hidden="1" x14ac:dyDescent="0.25">
      <c r="B419" s="368" t="s">
        <v>536</v>
      </c>
      <c r="C419" s="369">
        <v>46234</v>
      </c>
      <c r="D419" s="369">
        <v>46260.787693634302</v>
      </c>
      <c r="E419" s="368" t="s">
        <v>389</v>
      </c>
      <c r="F419" s="368" t="s">
        <v>751</v>
      </c>
      <c r="G419" s="368" t="s">
        <v>455</v>
      </c>
      <c r="H419" s="368" t="s">
        <v>544</v>
      </c>
      <c r="I419" s="370" t="s">
        <v>1014</v>
      </c>
      <c r="J419" s="371" t="s">
        <v>1015</v>
      </c>
      <c r="K419" s="372">
        <v>351166</v>
      </c>
      <c r="L419" s="372">
        <v>0</v>
      </c>
    </row>
    <row r="420" spans="2:12" ht="24.75" hidden="1" x14ac:dyDescent="0.25">
      <c r="B420" s="368" t="s">
        <v>536</v>
      </c>
      <c r="C420" s="369">
        <v>46234</v>
      </c>
      <c r="D420" s="369">
        <v>46260.787693634302</v>
      </c>
      <c r="E420" s="368" t="s">
        <v>389</v>
      </c>
      <c r="F420" s="368" t="s">
        <v>751</v>
      </c>
      <c r="G420" s="368" t="s">
        <v>455</v>
      </c>
      <c r="H420" s="368" t="s">
        <v>544</v>
      </c>
      <c r="I420" s="370" t="s">
        <v>682</v>
      </c>
      <c r="J420" s="371" t="s">
        <v>683</v>
      </c>
      <c r="K420" s="372">
        <v>85792</v>
      </c>
      <c r="L420" s="372">
        <v>0</v>
      </c>
    </row>
    <row r="421" spans="2:12" ht="24.75" hidden="1" x14ac:dyDescent="0.25">
      <c r="B421" s="368" t="s">
        <v>536</v>
      </c>
      <c r="C421" s="369">
        <v>46234</v>
      </c>
      <c r="D421" s="369">
        <v>46260.787693634302</v>
      </c>
      <c r="E421" s="368" t="s">
        <v>389</v>
      </c>
      <c r="F421" s="368" t="s">
        <v>751</v>
      </c>
      <c r="G421" s="368" t="s">
        <v>455</v>
      </c>
      <c r="H421" s="368" t="s">
        <v>544</v>
      </c>
      <c r="I421" s="370" t="s">
        <v>1016</v>
      </c>
      <c r="J421" s="371" t="s">
        <v>1017</v>
      </c>
      <c r="K421" s="372">
        <v>161382</v>
      </c>
      <c r="L421" s="372">
        <v>0</v>
      </c>
    </row>
    <row r="422" spans="2:12" ht="24.75" hidden="1" x14ac:dyDescent="0.25">
      <c r="B422" s="368" t="s">
        <v>536</v>
      </c>
      <c r="C422" s="369">
        <v>46234</v>
      </c>
      <c r="D422" s="369">
        <v>46260.787693634302</v>
      </c>
      <c r="E422" s="368" t="s">
        <v>389</v>
      </c>
      <c r="F422" s="368" t="s">
        <v>751</v>
      </c>
      <c r="G422" s="368" t="s">
        <v>455</v>
      </c>
      <c r="H422" s="368" t="s">
        <v>544</v>
      </c>
      <c r="I422" s="370" t="s">
        <v>1018</v>
      </c>
      <c r="J422" s="371" t="s">
        <v>1019</v>
      </c>
      <c r="K422" s="372">
        <v>2280408</v>
      </c>
      <c r="L422" s="372">
        <v>0</v>
      </c>
    </row>
    <row r="423" spans="2:12" ht="24.75" hidden="1" x14ac:dyDescent="0.25">
      <c r="B423" s="368" t="s">
        <v>536</v>
      </c>
      <c r="C423" s="369">
        <v>46234</v>
      </c>
      <c r="D423" s="369">
        <v>46260.787693634302</v>
      </c>
      <c r="E423" s="368" t="s">
        <v>389</v>
      </c>
      <c r="F423" s="368" t="s">
        <v>751</v>
      </c>
      <c r="G423" s="368" t="s">
        <v>455</v>
      </c>
      <c r="H423" s="368" t="s">
        <v>544</v>
      </c>
      <c r="I423" s="370" t="s">
        <v>1020</v>
      </c>
      <c r="J423" s="371" t="s">
        <v>1021</v>
      </c>
      <c r="K423" s="372">
        <v>19219</v>
      </c>
      <c r="L423" s="372">
        <v>0</v>
      </c>
    </row>
    <row r="424" spans="2:12" ht="24.75" hidden="1" x14ac:dyDescent="0.25">
      <c r="B424" s="368" t="s">
        <v>536</v>
      </c>
      <c r="C424" s="369">
        <v>46234</v>
      </c>
      <c r="D424" s="369">
        <v>46260.787693634302</v>
      </c>
      <c r="E424" s="368" t="s">
        <v>389</v>
      </c>
      <c r="F424" s="368" t="s">
        <v>751</v>
      </c>
      <c r="G424" s="368" t="s">
        <v>455</v>
      </c>
      <c r="H424" s="368" t="s">
        <v>544</v>
      </c>
      <c r="I424" s="370" t="s">
        <v>1022</v>
      </c>
      <c r="J424" s="371" t="s">
        <v>1023</v>
      </c>
      <c r="K424" s="372">
        <v>5682</v>
      </c>
      <c r="L424" s="372">
        <v>0</v>
      </c>
    </row>
    <row r="425" spans="2:12" ht="24.75" hidden="1" x14ac:dyDescent="0.25">
      <c r="B425" s="368" t="s">
        <v>536</v>
      </c>
      <c r="C425" s="369">
        <v>46234</v>
      </c>
      <c r="D425" s="369">
        <v>46260.787693634302</v>
      </c>
      <c r="E425" s="368" t="s">
        <v>389</v>
      </c>
      <c r="F425" s="368" t="s">
        <v>751</v>
      </c>
      <c r="G425" s="368" t="s">
        <v>455</v>
      </c>
      <c r="H425" s="368" t="s">
        <v>544</v>
      </c>
      <c r="I425" s="370" t="s">
        <v>1024</v>
      </c>
      <c r="J425" s="371" t="s">
        <v>1025</v>
      </c>
      <c r="K425" s="372">
        <v>46384</v>
      </c>
      <c r="L425" s="372">
        <v>0</v>
      </c>
    </row>
    <row r="426" spans="2:12" ht="24.75" hidden="1" x14ac:dyDescent="0.25">
      <c r="B426" s="368" t="s">
        <v>536</v>
      </c>
      <c r="C426" s="369">
        <v>46234</v>
      </c>
      <c r="D426" s="369">
        <v>46260.787693634302</v>
      </c>
      <c r="E426" s="368" t="s">
        <v>389</v>
      </c>
      <c r="F426" s="368" t="s">
        <v>751</v>
      </c>
      <c r="G426" s="368" t="s">
        <v>455</v>
      </c>
      <c r="H426" s="368" t="s">
        <v>544</v>
      </c>
      <c r="I426" s="370" t="s">
        <v>1185</v>
      </c>
      <c r="J426" s="371" t="s">
        <v>1186</v>
      </c>
      <c r="K426" s="372">
        <v>36980</v>
      </c>
      <c r="L426" s="372">
        <v>0</v>
      </c>
    </row>
    <row r="427" spans="2:12" ht="24.75" hidden="1" x14ac:dyDescent="0.25">
      <c r="B427" s="368" t="s">
        <v>536</v>
      </c>
      <c r="C427" s="369">
        <v>46234</v>
      </c>
      <c r="D427" s="369">
        <v>46260.787693634302</v>
      </c>
      <c r="E427" s="368" t="s">
        <v>389</v>
      </c>
      <c r="F427" s="368" t="s">
        <v>1026</v>
      </c>
      <c r="G427" s="368" t="s">
        <v>456</v>
      </c>
      <c r="H427" s="368" t="s">
        <v>538</v>
      </c>
      <c r="I427" s="370" t="s">
        <v>538</v>
      </c>
      <c r="J427" s="371" t="s">
        <v>538</v>
      </c>
      <c r="K427" s="372">
        <v>0</v>
      </c>
      <c r="L427" s="372">
        <v>-53857362</v>
      </c>
    </row>
    <row r="428" spans="2:12" ht="24.75" hidden="1" x14ac:dyDescent="0.25">
      <c r="B428" s="368" t="s">
        <v>536</v>
      </c>
      <c r="C428" s="369">
        <v>46234</v>
      </c>
      <c r="D428" s="369">
        <v>46260.787693634302</v>
      </c>
      <c r="E428" s="368" t="s">
        <v>389</v>
      </c>
      <c r="F428" s="368" t="s">
        <v>1026</v>
      </c>
      <c r="G428" s="368" t="s">
        <v>456</v>
      </c>
      <c r="H428" s="368" t="s">
        <v>544</v>
      </c>
      <c r="I428" s="370" t="s">
        <v>834</v>
      </c>
      <c r="J428" s="371" t="s">
        <v>835</v>
      </c>
      <c r="K428" s="372">
        <v>-30918</v>
      </c>
      <c r="L428" s="372">
        <v>0</v>
      </c>
    </row>
    <row r="429" spans="2:12" ht="24.75" hidden="1" x14ac:dyDescent="0.25">
      <c r="B429" s="368" t="s">
        <v>536</v>
      </c>
      <c r="C429" s="369">
        <v>46234</v>
      </c>
      <c r="D429" s="369">
        <v>46260.787693634302</v>
      </c>
      <c r="E429" s="368" t="s">
        <v>389</v>
      </c>
      <c r="F429" s="368" t="s">
        <v>1026</v>
      </c>
      <c r="G429" s="368" t="s">
        <v>456</v>
      </c>
      <c r="H429" s="368" t="s">
        <v>544</v>
      </c>
      <c r="I429" s="370" t="s">
        <v>579</v>
      </c>
      <c r="J429" s="371" t="s">
        <v>211</v>
      </c>
      <c r="K429" s="372">
        <v>973000</v>
      </c>
      <c r="L429" s="372">
        <v>0</v>
      </c>
    </row>
    <row r="430" spans="2:12" ht="24.75" hidden="1" x14ac:dyDescent="0.25">
      <c r="B430" s="368" t="s">
        <v>536</v>
      </c>
      <c r="C430" s="369">
        <v>46234</v>
      </c>
      <c r="D430" s="369">
        <v>46260.787693634302</v>
      </c>
      <c r="E430" s="368" t="s">
        <v>389</v>
      </c>
      <c r="F430" s="368" t="s">
        <v>1026</v>
      </c>
      <c r="G430" s="368" t="s">
        <v>456</v>
      </c>
      <c r="H430" s="368" t="s">
        <v>544</v>
      </c>
      <c r="I430" s="370" t="s">
        <v>742</v>
      </c>
      <c r="J430" s="371" t="s">
        <v>743</v>
      </c>
      <c r="K430" s="372">
        <v>-53411677</v>
      </c>
      <c r="L430" s="372">
        <v>0</v>
      </c>
    </row>
    <row r="431" spans="2:12" ht="24.75" hidden="1" x14ac:dyDescent="0.25">
      <c r="B431" s="368" t="s">
        <v>536</v>
      </c>
      <c r="C431" s="369">
        <v>46234</v>
      </c>
      <c r="D431" s="369">
        <v>46260.787693634302</v>
      </c>
      <c r="E431" s="368" t="s">
        <v>389</v>
      </c>
      <c r="F431" s="368" t="s">
        <v>1026</v>
      </c>
      <c r="G431" s="368" t="s">
        <v>456</v>
      </c>
      <c r="H431" s="368" t="s">
        <v>544</v>
      </c>
      <c r="I431" s="370" t="s">
        <v>622</v>
      </c>
      <c r="J431" s="371" t="s">
        <v>623</v>
      </c>
      <c r="K431" s="372">
        <v>-1387767</v>
      </c>
      <c r="L431" s="372">
        <v>0</v>
      </c>
    </row>
    <row r="432" spans="2:12" ht="24.75" hidden="1" x14ac:dyDescent="0.25">
      <c r="B432" s="368" t="s">
        <v>536</v>
      </c>
      <c r="C432" s="369">
        <v>46234</v>
      </c>
      <c r="D432" s="369">
        <v>46260.787693634302</v>
      </c>
      <c r="E432" s="368" t="s">
        <v>389</v>
      </c>
      <c r="F432" s="368" t="s">
        <v>1027</v>
      </c>
      <c r="G432" s="368" t="s">
        <v>286</v>
      </c>
      <c r="H432" s="368" t="s">
        <v>538</v>
      </c>
      <c r="I432" s="370" t="s">
        <v>538</v>
      </c>
      <c r="J432" s="371" t="s">
        <v>538</v>
      </c>
      <c r="K432" s="372">
        <v>0</v>
      </c>
      <c r="L432" s="372">
        <v>1685590.5</v>
      </c>
    </row>
    <row r="433" spans="2:15" ht="24.75" hidden="1" x14ac:dyDescent="0.25">
      <c r="B433" s="368" t="s">
        <v>536</v>
      </c>
      <c r="C433" s="369">
        <v>46234</v>
      </c>
      <c r="D433" s="369">
        <v>46260.787693634302</v>
      </c>
      <c r="E433" s="368" t="s">
        <v>389</v>
      </c>
      <c r="F433" s="368" t="s">
        <v>1027</v>
      </c>
      <c r="G433" s="368" t="s">
        <v>286</v>
      </c>
      <c r="H433" s="368" t="s">
        <v>544</v>
      </c>
      <c r="I433" s="370" t="s">
        <v>742</v>
      </c>
      <c r="J433" s="371" t="s">
        <v>1028</v>
      </c>
      <c r="K433" s="372">
        <v>1685590.5</v>
      </c>
      <c r="L433" s="372">
        <v>0</v>
      </c>
    </row>
    <row r="434" spans="2:15" ht="24.75" hidden="1" x14ac:dyDescent="0.25">
      <c r="B434" s="368" t="s">
        <v>536</v>
      </c>
      <c r="C434" s="369">
        <v>46234</v>
      </c>
      <c r="D434" s="369">
        <v>46260.787693634302</v>
      </c>
      <c r="E434" s="368" t="s">
        <v>389</v>
      </c>
      <c r="F434" s="368" t="s">
        <v>1029</v>
      </c>
      <c r="G434" s="368" t="s">
        <v>51</v>
      </c>
      <c r="H434" s="368" t="s">
        <v>538</v>
      </c>
      <c r="I434" s="370" t="s">
        <v>538</v>
      </c>
      <c r="J434" s="371" t="s">
        <v>538</v>
      </c>
      <c r="K434" s="372">
        <v>0</v>
      </c>
      <c r="L434" s="372">
        <v>544908133.87</v>
      </c>
    </row>
    <row r="435" spans="2:15" ht="24.75" hidden="1" x14ac:dyDescent="0.25">
      <c r="B435" s="368" t="s">
        <v>536</v>
      </c>
      <c r="C435" s="369">
        <v>46234</v>
      </c>
      <c r="D435" s="369">
        <v>46260.787693634302</v>
      </c>
      <c r="E435" s="368" t="s">
        <v>389</v>
      </c>
      <c r="F435" s="368" t="s">
        <v>1029</v>
      </c>
      <c r="G435" s="368" t="s">
        <v>51</v>
      </c>
      <c r="H435" s="368" t="s">
        <v>544</v>
      </c>
      <c r="I435" s="370" t="s">
        <v>1030</v>
      </c>
      <c r="J435" s="371" t="s">
        <v>1031</v>
      </c>
      <c r="K435" s="372">
        <v>402323</v>
      </c>
      <c r="L435" s="372">
        <v>0</v>
      </c>
    </row>
    <row r="436" spans="2:15" ht="24.75" hidden="1" x14ac:dyDescent="0.25">
      <c r="B436" s="368" t="s">
        <v>536</v>
      </c>
      <c r="C436" s="369">
        <v>46234</v>
      </c>
      <c r="D436" s="369">
        <v>46260.787693634302</v>
      </c>
      <c r="E436" s="368" t="s">
        <v>389</v>
      </c>
      <c r="F436" s="368" t="s">
        <v>1029</v>
      </c>
      <c r="G436" s="368" t="s">
        <v>51</v>
      </c>
      <c r="H436" s="368" t="s">
        <v>544</v>
      </c>
      <c r="I436" s="370" t="s">
        <v>549</v>
      </c>
      <c r="J436" s="371" t="s">
        <v>550</v>
      </c>
      <c r="K436" s="372">
        <v>558429</v>
      </c>
      <c r="L436" s="372">
        <v>0</v>
      </c>
    </row>
    <row r="437" spans="2:15" ht="24.75" hidden="1" x14ac:dyDescent="0.25">
      <c r="B437" s="368" t="s">
        <v>536</v>
      </c>
      <c r="C437" s="369">
        <v>46234</v>
      </c>
      <c r="D437" s="369">
        <v>46260.787693634302</v>
      </c>
      <c r="E437" s="368" t="s">
        <v>389</v>
      </c>
      <c r="F437" s="368" t="s">
        <v>1029</v>
      </c>
      <c r="G437" s="368" t="s">
        <v>51</v>
      </c>
      <c r="H437" s="368" t="s">
        <v>544</v>
      </c>
      <c r="I437" s="370" t="s">
        <v>579</v>
      </c>
      <c r="J437" s="371" t="s">
        <v>211</v>
      </c>
      <c r="K437" s="372">
        <v>-156001009.97999999</v>
      </c>
      <c r="L437" s="372">
        <v>0</v>
      </c>
    </row>
    <row r="438" spans="2:15" ht="24.75" hidden="1" x14ac:dyDescent="0.25">
      <c r="B438" s="368" t="s">
        <v>536</v>
      </c>
      <c r="C438" s="369">
        <v>46234</v>
      </c>
      <c r="D438" s="369">
        <v>46260.787693634302</v>
      </c>
      <c r="E438" s="368" t="s">
        <v>389</v>
      </c>
      <c r="F438" s="368" t="s">
        <v>1029</v>
      </c>
      <c r="G438" s="368" t="s">
        <v>51</v>
      </c>
      <c r="H438" s="368" t="s">
        <v>544</v>
      </c>
      <c r="I438" s="370" t="s">
        <v>1032</v>
      </c>
      <c r="J438" s="371" t="s">
        <v>1033</v>
      </c>
      <c r="K438" s="372">
        <v>1165129.3999999999</v>
      </c>
      <c r="L438" s="372">
        <v>0</v>
      </c>
    </row>
    <row r="439" spans="2:15" ht="24.75" hidden="1" x14ac:dyDescent="0.25">
      <c r="B439" s="368" t="s">
        <v>536</v>
      </c>
      <c r="C439" s="369">
        <v>46234</v>
      </c>
      <c r="D439" s="369">
        <v>46260.787693634302</v>
      </c>
      <c r="E439" s="368" t="s">
        <v>389</v>
      </c>
      <c r="F439" s="368" t="s">
        <v>1029</v>
      </c>
      <c r="G439" s="368" t="s">
        <v>51</v>
      </c>
      <c r="H439" s="368" t="s">
        <v>544</v>
      </c>
      <c r="I439" s="370" t="s">
        <v>584</v>
      </c>
      <c r="J439" s="371" t="s">
        <v>215</v>
      </c>
      <c r="K439" s="372">
        <v>55020897.380000003</v>
      </c>
      <c r="L439" s="372">
        <v>0</v>
      </c>
    </row>
    <row r="440" spans="2:15" ht="24.75" hidden="1" x14ac:dyDescent="0.25">
      <c r="B440" s="368" t="s">
        <v>536</v>
      </c>
      <c r="C440" s="369">
        <v>46234</v>
      </c>
      <c r="D440" s="369">
        <v>46260.787693634302</v>
      </c>
      <c r="E440" s="368" t="s">
        <v>389</v>
      </c>
      <c r="F440" s="368" t="s">
        <v>1029</v>
      </c>
      <c r="G440" s="368" t="s">
        <v>51</v>
      </c>
      <c r="H440" s="368" t="s">
        <v>544</v>
      </c>
      <c r="I440" s="370" t="s">
        <v>1181</v>
      </c>
      <c r="J440" s="371" t="s">
        <v>1182</v>
      </c>
      <c r="K440" s="372">
        <v>16789796.260000002</v>
      </c>
      <c r="L440" s="372">
        <v>0</v>
      </c>
    </row>
    <row r="441" spans="2:15" ht="24.75" hidden="1" x14ac:dyDescent="0.25">
      <c r="B441" s="368" t="s">
        <v>536</v>
      </c>
      <c r="C441" s="369">
        <v>46234</v>
      </c>
      <c r="D441" s="369">
        <v>46260.787693634302</v>
      </c>
      <c r="E441" s="368" t="s">
        <v>389</v>
      </c>
      <c r="F441" s="368" t="s">
        <v>1029</v>
      </c>
      <c r="G441" s="368" t="s">
        <v>51</v>
      </c>
      <c r="H441" s="368" t="s">
        <v>544</v>
      </c>
      <c r="I441" s="370" t="s">
        <v>559</v>
      </c>
      <c r="J441" s="371" t="s">
        <v>207</v>
      </c>
      <c r="K441" s="372">
        <v>626972568.80999994</v>
      </c>
      <c r="L441" s="372">
        <v>0</v>
      </c>
    </row>
    <row r="442" spans="2:15" ht="24.75" hidden="1" x14ac:dyDescent="0.25">
      <c r="B442" s="368" t="s">
        <v>536</v>
      </c>
      <c r="C442" s="369">
        <v>46234</v>
      </c>
      <c r="D442" s="369">
        <v>46260.787693634302</v>
      </c>
      <c r="E442" s="368" t="s">
        <v>389</v>
      </c>
      <c r="F442" s="368" t="s">
        <v>1268</v>
      </c>
      <c r="G442" s="368" t="s">
        <v>288</v>
      </c>
      <c r="H442" s="368" t="s">
        <v>538</v>
      </c>
      <c r="I442" s="370" t="s">
        <v>538</v>
      </c>
      <c r="J442" s="371" t="s">
        <v>538</v>
      </c>
      <c r="K442" s="372">
        <v>0</v>
      </c>
      <c r="L442" s="372">
        <v>-3006690.15</v>
      </c>
    </row>
    <row r="443" spans="2:15" ht="24.75" hidden="1" x14ac:dyDescent="0.25">
      <c r="B443" s="368" t="s">
        <v>536</v>
      </c>
      <c r="C443" s="369">
        <v>46234</v>
      </c>
      <c r="D443" s="369">
        <v>46260.787693634302</v>
      </c>
      <c r="E443" s="368" t="s">
        <v>389</v>
      </c>
      <c r="F443" s="368" t="s">
        <v>1268</v>
      </c>
      <c r="G443" s="368" t="s">
        <v>288</v>
      </c>
      <c r="H443" s="368" t="s">
        <v>544</v>
      </c>
      <c r="I443" s="370" t="s">
        <v>579</v>
      </c>
      <c r="J443" s="371" t="s">
        <v>211</v>
      </c>
      <c r="K443" s="372">
        <v>-3006690.15</v>
      </c>
      <c r="L443" s="372">
        <v>0</v>
      </c>
    </row>
    <row r="444" spans="2:15" ht="24.75" hidden="1" x14ac:dyDescent="0.25">
      <c r="B444" s="368" t="s">
        <v>536</v>
      </c>
      <c r="C444" s="369">
        <v>46234</v>
      </c>
      <c r="D444" s="369">
        <v>46260.787693634302</v>
      </c>
      <c r="E444" s="368" t="s">
        <v>389</v>
      </c>
      <c r="F444" s="368" t="s">
        <v>1034</v>
      </c>
      <c r="G444" s="368" t="s">
        <v>289</v>
      </c>
      <c r="H444" s="368" t="s">
        <v>538</v>
      </c>
      <c r="I444" s="370" t="s">
        <v>538</v>
      </c>
      <c r="J444" s="371" t="s">
        <v>538</v>
      </c>
      <c r="K444" s="372">
        <v>0</v>
      </c>
      <c r="L444" s="372">
        <v>-4367779.74</v>
      </c>
    </row>
    <row r="445" spans="2:15" ht="24.75" hidden="1" x14ac:dyDescent="0.25">
      <c r="B445" s="368" t="s">
        <v>536</v>
      </c>
      <c r="C445" s="369">
        <v>46234</v>
      </c>
      <c r="D445" s="369">
        <v>46260.787693634302</v>
      </c>
      <c r="E445" s="368" t="s">
        <v>389</v>
      </c>
      <c r="F445" s="368" t="s">
        <v>1034</v>
      </c>
      <c r="G445" s="368" t="s">
        <v>289</v>
      </c>
      <c r="H445" s="368" t="s">
        <v>544</v>
      </c>
      <c r="I445" s="370" t="s">
        <v>579</v>
      </c>
      <c r="J445" s="371" t="s">
        <v>211</v>
      </c>
      <c r="K445" s="372">
        <v>-4367779.74</v>
      </c>
      <c r="L445" s="372">
        <v>0</v>
      </c>
    </row>
    <row r="446" spans="2:15" ht="24.75" hidden="1" x14ac:dyDescent="0.25">
      <c r="B446" s="368" t="s">
        <v>536</v>
      </c>
      <c r="C446" s="369">
        <v>46234</v>
      </c>
      <c r="D446" s="369">
        <v>46260.787693634302</v>
      </c>
      <c r="E446" s="368" t="s">
        <v>389</v>
      </c>
      <c r="F446" s="368" t="s">
        <v>1035</v>
      </c>
      <c r="G446" s="368" t="s">
        <v>292</v>
      </c>
      <c r="H446" s="368" t="s">
        <v>538</v>
      </c>
      <c r="I446" s="370" t="s">
        <v>538</v>
      </c>
      <c r="J446" s="371" t="s">
        <v>538</v>
      </c>
      <c r="K446" s="372">
        <v>0</v>
      </c>
      <c r="L446" s="372">
        <v>213498</v>
      </c>
    </row>
    <row r="447" spans="2:15" ht="33" hidden="1" x14ac:dyDescent="0.25">
      <c r="B447" s="368" t="s">
        <v>536</v>
      </c>
      <c r="C447" s="369">
        <v>46234</v>
      </c>
      <c r="D447" s="369">
        <v>46260.787693634302</v>
      </c>
      <c r="E447" s="368" t="s">
        <v>389</v>
      </c>
      <c r="F447" s="368" t="s">
        <v>1035</v>
      </c>
      <c r="G447" s="368" t="s">
        <v>292</v>
      </c>
      <c r="H447" s="368" t="s">
        <v>544</v>
      </c>
      <c r="I447" s="370" t="s">
        <v>562</v>
      </c>
      <c r="J447" s="371" t="s">
        <v>212</v>
      </c>
      <c r="K447" s="372">
        <v>213498</v>
      </c>
      <c r="L447" s="372">
        <v>0</v>
      </c>
      <c r="N447" s="366" t="str">
        <f>+J447</f>
        <v>ENTIDAD PROMOTORA DE SALUD SANITAS S A S - EN INTERVENCION BAJO LA MEDIDA DE TOMA DE POSESION</v>
      </c>
      <c r="O447" s="425">
        <f>+K447</f>
        <v>213498</v>
      </c>
    </row>
    <row r="448" spans="2:15" ht="24.75" hidden="1" x14ac:dyDescent="0.25">
      <c r="B448" s="368" t="s">
        <v>536</v>
      </c>
      <c r="C448" s="369">
        <v>46234</v>
      </c>
      <c r="D448" s="369">
        <v>46260.787693634302</v>
      </c>
      <c r="E448" s="368" t="s">
        <v>389</v>
      </c>
      <c r="F448" s="368" t="s">
        <v>1036</v>
      </c>
      <c r="G448" s="368" t="s">
        <v>464</v>
      </c>
      <c r="H448" s="368" t="s">
        <v>538</v>
      </c>
      <c r="I448" s="370" t="s">
        <v>538</v>
      </c>
      <c r="J448" s="371" t="s">
        <v>538</v>
      </c>
      <c r="K448" s="372">
        <v>0</v>
      </c>
      <c r="L448" s="372">
        <v>47600</v>
      </c>
    </row>
    <row r="449" spans="2:15" ht="24.75" hidden="1" x14ac:dyDescent="0.25">
      <c r="B449" s="368" t="s">
        <v>536</v>
      </c>
      <c r="C449" s="369">
        <v>46234</v>
      </c>
      <c r="D449" s="369">
        <v>46260.787693634302</v>
      </c>
      <c r="E449" s="368" t="s">
        <v>389</v>
      </c>
      <c r="F449" s="368" t="s">
        <v>1036</v>
      </c>
      <c r="G449" s="368" t="s">
        <v>464</v>
      </c>
      <c r="H449" s="368" t="s">
        <v>544</v>
      </c>
      <c r="I449" s="370" t="s">
        <v>1037</v>
      </c>
      <c r="J449" s="371" t="s">
        <v>293</v>
      </c>
      <c r="K449" s="372">
        <v>47600</v>
      </c>
      <c r="L449" s="372">
        <v>0</v>
      </c>
      <c r="N449" s="366" t="str">
        <f>+J449</f>
        <v>INSTITUTO COLOMBIANO DE BIENESTAR FAMILIAR</v>
      </c>
      <c r="O449" s="425">
        <f>+K449</f>
        <v>47600</v>
      </c>
    </row>
    <row r="450" spans="2:15" ht="24.75" hidden="1" x14ac:dyDescent="0.25">
      <c r="B450" s="368" t="s">
        <v>536</v>
      </c>
      <c r="C450" s="369">
        <v>46234</v>
      </c>
      <c r="D450" s="369">
        <v>46260.787693634302</v>
      </c>
      <c r="E450" s="368" t="s">
        <v>389</v>
      </c>
      <c r="F450" s="368" t="s">
        <v>1038</v>
      </c>
      <c r="G450" s="368" t="s">
        <v>465</v>
      </c>
      <c r="H450" s="368" t="s">
        <v>538</v>
      </c>
      <c r="I450" s="370" t="s">
        <v>538</v>
      </c>
      <c r="J450" s="371" t="s">
        <v>538</v>
      </c>
      <c r="K450" s="372">
        <v>0</v>
      </c>
      <c r="L450" s="372">
        <v>31800</v>
      </c>
    </row>
    <row r="451" spans="2:15" ht="24.75" hidden="1" x14ac:dyDescent="0.25">
      <c r="B451" s="368" t="s">
        <v>536</v>
      </c>
      <c r="C451" s="369">
        <v>46234</v>
      </c>
      <c r="D451" s="369">
        <v>46260.787693634302</v>
      </c>
      <c r="E451" s="368" t="s">
        <v>389</v>
      </c>
      <c r="F451" s="368" t="s">
        <v>1038</v>
      </c>
      <c r="G451" s="368" t="s">
        <v>465</v>
      </c>
      <c r="H451" s="368" t="s">
        <v>544</v>
      </c>
      <c r="I451" s="370" t="s">
        <v>1039</v>
      </c>
      <c r="J451" s="371" t="s">
        <v>294</v>
      </c>
      <c r="K451" s="372">
        <v>31800</v>
      </c>
      <c r="L451" s="372">
        <v>0</v>
      </c>
      <c r="N451" s="366" t="str">
        <f>+J451</f>
        <v>SERVICIO NACIONAL DE APRENDIZAJE</v>
      </c>
      <c r="O451" s="425">
        <f>+K451</f>
        <v>31800</v>
      </c>
    </row>
    <row r="452" spans="2:15" ht="24.75" hidden="1" x14ac:dyDescent="0.25">
      <c r="B452" s="368" t="s">
        <v>536</v>
      </c>
      <c r="C452" s="369">
        <v>46234</v>
      </c>
      <c r="D452" s="369">
        <v>46260.787693634302</v>
      </c>
      <c r="E452" s="368" t="s">
        <v>389</v>
      </c>
      <c r="F452" s="368" t="s">
        <v>1040</v>
      </c>
      <c r="G452" s="368" t="s">
        <v>295</v>
      </c>
      <c r="H452" s="368" t="s">
        <v>538</v>
      </c>
      <c r="I452" s="370" t="s">
        <v>538</v>
      </c>
      <c r="J452" s="371" t="s">
        <v>538</v>
      </c>
      <c r="K452" s="372">
        <v>0</v>
      </c>
      <c r="L452" s="372">
        <v>0</v>
      </c>
    </row>
    <row r="453" spans="2:15" ht="24.75" hidden="1" x14ac:dyDescent="0.25">
      <c r="B453" s="368" t="s">
        <v>536</v>
      </c>
      <c r="C453" s="369">
        <v>46234</v>
      </c>
      <c r="D453" s="369">
        <v>46260.787693634302</v>
      </c>
      <c r="E453" s="368" t="s">
        <v>389</v>
      </c>
      <c r="F453" s="368" t="s">
        <v>1040</v>
      </c>
      <c r="G453" s="368" t="s">
        <v>295</v>
      </c>
      <c r="H453" s="368" t="s">
        <v>544</v>
      </c>
      <c r="I453" s="370" t="s">
        <v>584</v>
      </c>
      <c r="J453" s="371" t="s">
        <v>215</v>
      </c>
      <c r="K453" s="372">
        <v>-306220</v>
      </c>
      <c r="L453" s="372">
        <v>0</v>
      </c>
    </row>
    <row r="454" spans="2:15" ht="24.75" hidden="1" x14ac:dyDescent="0.25">
      <c r="B454" s="368" t="s">
        <v>536</v>
      </c>
      <c r="C454" s="369">
        <v>46234</v>
      </c>
      <c r="D454" s="369">
        <v>46260.787693634302</v>
      </c>
      <c r="E454" s="368" t="s">
        <v>389</v>
      </c>
      <c r="F454" s="368" t="s">
        <v>1040</v>
      </c>
      <c r="G454" s="368" t="s">
        <v>295</v>
      </c>
      <c r="H454" s="368" t="s">
        <v>544</v>
      </c>
      <c r="I454" s="370" t="s">
        <v>1041</v>
      </c>
      <c r="J454" s="371" t="s">
        <v>1042</v>
      </c>
      <c r="K454" s="372">
        <v>306220</v>
      </c>
      <c r="L454" s="372">
        <v>0</v>
      </c>
    </row>
    <row r="455" spans="2:15" ht="24.75" hidden="1" x14ac:dyDescent="0.25">
      <c r="B455" s="368" t="s">
        <v>536</v>
      </c>
      <c r="C455" s="369">
        <v>46234</v>
      </c>
      <c r="D455" s="369">
        <v>46260.787693634302</v>
      </c>
      <c r="E455" s="368" t="s">
        <v>389</v>
      </c>
      <c r="F455" s="368" t="s">
        <v>1043</v>
      </c>
      <c r="G455" s="368" t="s">
        <v>279</v>
      </c>
      <c r="H455" s="368" t="s">
        <v>538</v>
      </c>
      <c r="I455" s="370" t="s">
        <v>538</v>
      </c>
      <c r="J455" s="371" t="s">
        <v>538</v>
      </c>
      <c r="K455" s="372">
        <v>0</v>
      </c>
      <c r="L455" s="372">
        <v>1143158.52</v>
      </c>
    </row>
    <row r="456" spans="2:15" ht="24.75" hidden="1" x14ac:dyDescent="0.25">
      <c r="B456" s="368" t="s">
        <v>536</v>
      </c>
      <c r="C456" s="369">
        <v>46234</v>
      </c>
      <c r="D456" s="369">
        <v>46260.787693634302</v>
      </c>
      <c r="E456" s="368" t="s">
        <v>389</v>
      </c>
      <c r="F456" s="368">
        <v>249055001</v>
      </c>
      <c r="G456" s="368" t="s">
        <v>279</v>
      </c>
      <c r="H456" s="368" t="s">
        <v>544</v>
      </c>
      <c r="I456" s="370" t="s">
        <v>584</v>
      </c>
      <c r="J456" s="371" t="s">
        <v>215</v>
      </c>
      <c r="K456" s="372">
        <v>1143158.52</v>
      </c>
      <c r="L456" s="372">
        <v>0</v>
      </c>
      <c r="N456" s="366" t="str">
        <f>+J456</f>
        <v>INSTITUTO NACIONAL PARA CIEGOS</v>
      </c>
      <c r="O456" s="425">
        <f>+K456</f>
        <v>1143158.52</v>
      </c>
    </row>
    <row r="457" spans="2:15" ht="24.75" hidden="1" x14ac:dyDescent="0.25">
      <c r="B457" s="368" t="s">
        <v>536</v>
      </c>
      <c r="C457" s="369">
        <v>46234</v>
      </c>
      <c r="D457" s="369">
        <v>46260.787693634302</v>
      </c>
      <c r="E457" s="368" t="s">
        <v>389</v>
      </c>
      <c r="F457" s="368" t="s">
        <v>1044</v>
      </c>
      <c r="G457" s="368" t="s">
        <v>307</v>
      </c>
      <c r="H457" s="368" t="s">
        <v>538</v>
      </c>
      <c r="I457" s="370" t="s">
        <v>538</v>
      </c>
      <c r="J457" s="371" t="s">
        <v>538</v>
      </c>
      <c r="K457" s="372">
        <v>0</v>
      </c>
      <c r="L457" s="372">
        <v>8300</v>
      </c>
    </row>
    <row r="458" spans="2:15" ht="24.75" hidden="1" x14ac:dyDescent="0.25">
      <c r="B458" s="368" t="s">
        <v>536</v>
      </c>
      <c r="C458" s="369">
        <v>46234</v>
      </c>
      <c r="D458" s="369">
        <v>46260.787693634302</v>
      </c>
      <c r="E458" s="368" t="s">
        <v>389</v>
      </c>
      <c r="F458" s="368" t="s">
        <v>1044</v>
      </c>
      <c r="G458" s="368" t="s">
        <v>307</v>
      </c>
      <c r="H458" s="368" t="s">
        <v>544</v>
      </c>
      <c r="I458" s="370" t="s">
        <v>1045</v>
      </c>
      <c r="J458" s="371" t="s">
        <v>1046</v>
      </c>
      <c r="K458" s="372">
        <v>8300</v>
      </c>
      <c r="L458" s="372">
        <v>0</v>
      </c>
    </row>
    <row r="459" spans="2:15" ht="24.75" hidden="1" x14ac:dyDescent="0.25">
      <c r="B459" s="368" t="s">
        <v>536</v>
      </c>
      <c r="C459" s="369">
        <v>46234</v>
      </c>
      <c r="D459" s="369">
        <v>46260.787693634302</v>
      </c>
      <c r="E459" s="368" t="s">
        <v>389</v>
      </c>
      <c r="F459" s="368" t="s">
        <v>1047</v>
      </c>
      <c r="G459" s="368" t="s">
        <v>308</v>
      </c>
      <c r="H459" s="368" t="s">
        <v>538</v>
      </c>
      <c r="I459" s="370" t="s">
        <v>538</v>
      </c>
      <c r="J459" s="371" t="s">
        <v>538</v>
      </c>
      <c r="K459" s="372">
        <v>0</v>
      </c>
      <c r="L459" s="372">
        <v>8230501</v>
      </c>
    </row>
    <row r="460" spans="2:15" ht="24.75" hidden="1" x14ac:dyDescent="0.25">
      <c r="B460" s="368" t="s">
        <v>536</v>
      </c>
      <c r="C460" s="369">
        <v>46234</v>
      </c>
      <c r="D460" s="369">
        <v>46260.787693634302</v>
      </c>
      <c r="E460" s="368" t="s">
        <v>389</v>
      </c>
      <c r="F460" s="368" t="s">
        <v>1047</v>
      </c>
      <c r="G460" s="368" t="s">
        <v>308</v>
      </c>
      <c r="H460" s="368" t="s">
        <v>544</v>
      </c>
      <c r="I460" s="370" t="s">
        <v>1048</v>
      </c>
      <c r="J460" s="371" t="s">
        <v>1049</v>
      </c>
      <c r="K460" s="372">
        <v>803601</v>
      </c>
      <c r="L460" s="372">
        <v>0</v>
      </c>
    </row>
    <row r="461" spans="2:15" ht="24.75" hidden="1" x14ac:dyDescent="0.25">
      <c r="B461" s="368" t="s">
        <v>536</v>
      </c>
      <c r="C461" s="369">
        <v>46234</v>
      </c>
      <c r="D461" s="369">
        <v>46260.787693634302</v>
      </c>
      <c r="E461" s="368" t="s">
        <v>389</v>
      </c>
      <c r="F461" s="368" t="s">
        <v>1047</v>
      </c>
      <c r="G461" s="368" t="s">
        <v>308</v>
      </c>
      <c r="H461" s="368" t="s">
        <v>544</v>
      </c>
      <c r="I461" s="370" t="s">
        <v>1050</v>
      </c>
      <c r="J461" s="371" t="s">
        <v>1051</v>
      </c>
      <c r="K461" s="372">
        <v>313731</v>
      </c>
      <c r="L461" s="372">
        <v>0</v>
      </c>
    </row>
    <row r="462" spans="2:15" ht="24.75" hidden="1" x14ac:dyDescent="0.25">
      <c r="B462" s="368" t="s">
        <v>536</v>
      </c>
      <c r="C462" s="369">
        <v>46234</v>
      </c>
      <c r="D462" s="369">
        <v>46260.787693634302</v>
      </c>
      <c r="E462" s="368" t="s">
        <v>389</v>
      </c>
      <c r="F462" s="368" t="s">
        <v>1047</v>
      </c>
      <c r="G462" s="368" t="s">
        <v>308</v>
      </c>
      <c r="H462" s="368" t="s">
        <v>544</v>
      </c>
      <c r="I462" s="370" t="s">
        <v>1052</v>
      </c>
      <c r="J462" s="371" t="s">
        <v>1053</v>
      </c>
      <c r="K462" s="372">
        <v>745282</v>
      </c>
      <c r="L462" s="372">
        <v>0</v>
      </c>
    </row>
    <row r="463" spans="2:15" ht="24.75" hidden="1" x14ac:dyDescent="0.25">
      <c r="B463" s="368" t="s">
        <v>536</v>
      </c>
      <c r="C463" s="369">
        <v>46234</v>
      </c>
      <c r="D463" s="369">
        <v>46260.787693634302</v>
      </c>
      <c r="E463" s="368" t="s">
        <v>389</v>
      </c>
      <c r="F463" s="368" t="s">
        <v>1047</v>
      </c>
      <c r="G463" s="368" t="s">
        <v>308</v>
      </c>
      <c r="H463" s="368" t="s">
        <v>544</v>
      </c>
      <c r="I463" s="370" t="s">
        <v>1054</v>
      </c>
      <c r="J463" s="371" t="s">
        <v>217</v>
      </c>
      <c r="K463" s="372">
        <v>6367887</v>
      </c>
      <c r="L463" s="372">
        <v>0</v>
      </c>
    </row>
    <row r="464" spans="2:15" ht="24.75" hidden="1" x14ac:dyDescent="0.25">
      <c r="B464" s="368" t="s">
        <v>536</v>
      </c>
      <c r="C464" s="369">
        <v>46234</v>
      </c>
      <c r="D464" s="369">
        <v>46260.787693634302</v>
      </c>
      <c r="E464" s="368" t="s">
        <v>389</v>
      </c>
      <c r="F464" s="368" t="s">
        <v>1055</v>
      </c>
      <c r="G464" s="368" t="s">
        <v>309</v>
      </c>
      <c r="H464" s="368" t="s">
        <v>538</v>
      </c>
      <c r="I464" s="370" t="s">
        <v>538</v>
      </c>
      <c r="J464" s="371" t="s">
        <v>538</v>
      </c>
      <c r="K464" s="372">
        <v>0</v>
      </c>
      <c r="L464" s="372">
        <v>0</v>
      </c>
    </row>
    <row r="465" spans="2:12" ht="24.75" hidden="1" x14ac:dyDescent="0.25">
      <c r="B465" s="368" t="s">
        <v>536</v>
      </c>
      <c r="C465" s="369">
        <v>46234</v>
      </c>
      <c r="D465" s="369">
        <v>46260.787693634302</v>
      </c>
      <c r="E465" s="368" t="s">
        <v>389</v>
      </c>
      <c r="F465" s="368" t="s">
        <v>1055</v>
      </c>
      <c r="G465" s="368" t="s">
        <v>309</v>
      </c>
      <c r="H465" s="368" t="s">
        <v>544</v>
      </c>
      <c r="I465" s="370" t="s">
        <v>561</v>
      </c>
      <c r="J465" s="371" t="s">
        <v>209</v>
      </c>
      <c r="K465" s="372">
        <v>18180</v>
      </c>
      <c r="L465" s="372">
        <v>0</v>
      </c>
    </row>
    <row r="466" spans="2:12" ht="33" hidden="1" x14ac:dyDescent="0.25">
      <c r="B466" s="368" t="s">
        <v>536</v>
      </c>
      <c r="C466" s="369">
        <v>46234</v>
      </c>
      <c r="D466" s="369">
        <v>46260.787693634302</v>
      </c>
      <c r="E466" s="368" t="s">
        <v>389</v>
      </c>
      <c r="F466" s="368" t="s">
        <v>1055</v>
      </c>
      <c r="G466" s="368" t="s">
        <v>309</v>
      </c>
      <c r="H466" s="368" t="s">
        <v>544</v>
      </c>
      <c r="I466" s="370" t="s">
        <v>1056</v>
      </c>
      <c r="J466" s="371" t="s">
        <v>210</v>
      </c>
      <c r="K466" s="372">
        <v>17460</v>
      </c>
      <c r="L466" s="372">
        <v>0</v>
      </c>
    </row>
    <row r="467" spans="2:12" ht="33" hidden="1" x14ac:dyDescent="0.25">
      <c r="B467" s="368" t="s">
        <v>536</v>
      </c>
      <c r="C467" s="369">
        <v>46234</v>
      </c>
      <c r="D467" s="369">
        <v>46260.787693634302</v>
      </c>
      <c r="E467" s="368" t="s">
        <v>389</v>
      </c>
      <c r="F467" s="368" t="s">
        <v>1055</v>
      </c>
      <c r="G467" s="368" t="s">
        <v>309</v>
      </c>
      <c r="H467" s="368" t="s">
        <v>544</v>
      </c>
      <c r="I467" s="370" t="s">
        <v>564</v>
      </c>
      <c r="J467" s="371" t="s">
        <v>1058</v>
      </c>
      <c r="K467" s="372">
        <v>-186785</v>
      </c>
      <c r="L467" s="372">
        <v>0</v>
      </c>
    </row>
    <row r="468" spans="2:12" ht="24.75" hidden="1" x14ac:dyDescent="0.25">
      <c r="B468" s="368" t="s">
        <v>536</v>
      </c>
      <c r="C468" s="369">
        <v>46234</v>
      </c>
      <c r="D468" s="369">
        <v>46260.787693634302</v>
      </c>
      <c r="E468" s="368" t="s">
        <v>389</v>
      </c>
      <c r="F468" s="368" t="s">
        <v>1055</v>
      </c>
      <c r="G468" s="368" t="s">
        <v>309</v>
      </c>
      <c r="H468" s="368" t="s">
        <v>544</v>
      </c>
      <c r="I468" s="370" t="s">
        <v>584</v>
      </c>
      <c r="J468" s="371" t="s">
        <v>215</v>
      </c>
      <c r="K468" s="372">
        <v>151045</v>
      </c>
      <c r="L468" s="372">
        <v>0</v>
      </c>
    </row>
    <row r="469" spans="2:12" ht="33" hidden="1" x14ac:dyDescent="0.25">
      <c r="B469" s="368" t="s">
        <v>536</v>
      </c>
      <c r="C469" s="369">
        <v>46234</v>
      </c>
      <c r="D469" s="369">
        <v>46260.787693634302</v>
      </c>
      <c r="E469" s="368" t="s">
        <v>389</v>
      </c>
      <c r="F469" s="368" t="s">
        <v>1055</v>
      </c>
      <c r="G469" s="368" t="s">
        <v>309</v>
      </c>
      <c r="H469" s="368" t="s">
        <v>544</v>
      </c>
      <c r="I469" s="370" t="s">
        <v>1059</v>
      </c>
      <c r="J469" s="371" t="s">
        <v>1060</v>
      </c>
      <c r="K469" s="372">
        <v>100</v>
      </c>
      <c r="L469" s="372">
        <v>0</v>
      </c>
    </row>
    <row r="470" spans="2:12" ht="24.75" hidden="1" x14ac:dyDescent="0.25">
      <c r="B470" s="368" t="s">
        <v>536</v>
      </c>
      <c r="C470" s="369">
        <v>46234</v>
      </c>
      <c r="D470" s="369">
        <v>46260.787693634302</v>
      </c>
      <c r="E470" s="368" t="s">
        <v>389</v>
      </c>
      <c r="F470" s="368" t="s">
        <v>1061</v>
      </c>
      <c r="G470" s="368" t="s">
        <v>310</v>
      </c>
      <c r="H470" s="368" t="s">
        <v>538</v>
      </c>
      <c r="I470" s="370" t="s">
        <v>538</v>
      </c>
      <c r="J470" s="371" t="s">
        <v>538</v>
      </c>
      <c r="K470" s="372">
        <v>0</v>
      </c>
      <c r="L470" s="372">
        <v>63500</v>
      </c>
    </row>
    <row r="471" spans="2:12" ht="24.75" hidden="1" x14ac:dyDescent="0.25">
      <c r="B471" s="368" t="s">
        <v>536</v>
      </c>
      <c r="C471" s="369">
        <v>46234</v>
      </c>
      <c r="D471" s="369">
        <v>46260.787693634302</v>
      </c>
      <c r="E471" s="368" t="s">
        <v>389</v>
      </c>
      <c r="F471" s="368" t="s">
        <v>1061</v>
      </c>
      <c r="G471" s="368" t="s">
        <v>310</v>
      </c>
      <c r="H471" s="368" t="s">
        <v>544</v>
      </c>
      <c r="I471" s="370" t="s">
        <v>1062</v>
      </c>
      <c r="J471" s="371" t="s">
        <v>1063</v>
      </c>
      <c r="K471" s="372">
        <v>63500</v>
      </c>
      <c r="L471" s="372">
        <v>0</v>
      </c>
    </row>
    <row r="472" spans="2:12" ht="24.75" hidden="1" x14ac:dyDescent="0.25">
      <c r="B472" s="368" t="s">
        <v>536</v>
      </c>
      <c r="C472" s="369">
        <v>46234</v>
      </c>
      <c r="D472" s="369">
        <v>46260.787693634302</v>
      </c>
      <c r="E472" s="368" t="s">
        <v>389</v>
      </c>
      <c r="F472" s="368" t="s">
        <v>515</v>
      </c>
      <c r="G472" s="368" t="s">
        <v>311</v>
      </c>
      <c r="H472" s="368" t="s">
        <v>538</v>
      </c>
      <c r="I472" s="370" t="s">
        <v>538</v>
      </c>
      <c r="J472" s="371" t="s">
        <v>538</v>
      </c>
      <c r="K472" s="372">
        <v>0</v>
      </c>
      <c r="L472" s="372">
        <v>291920</v>
      </c>
    </row>
    <row r="473" spans="2:12" ht="24.75" hidden="1" x14ac:dyDescent="0.25">
      <c r="B473" s="368" t="s">
        <v>536</v>
      </c>
      <c r="C473" s="369">
        <v>46234</v>
      </c>
      <c r="D473" s="369">
        <v>46260.787693634302</v>
      </c>
      <c r="E473" s="368" t="s">
        <v>389</v>
      </c>
      <c r="F473" s="368" t="s">
        <v>515</v>
      </c>
      <c r="G473" s="368" t="s">
        <v>311</v>
      </c>
      <c r="H473" s="368" t="s">
        <v>544</v>
      </c>
      <c r="I473" s="370" t="s">
        <v>564</v>
      </c>
      <c r="J473" s="371" t="s">
        <v>213</v>
      </c>
      <c r="K473" s="372">
        <v>63967</v>
      </c>
      <c r="L473" s="372">
        <v>0</v>
      </c>
    </row>
    <row r="474" spans="2:12" ht="24.75" hidden="1" x14ac:dyDescent="0.25">
      <c r="B474" s="368" t="s">
        <v>536</v>
      </c>
      <c r="C474" s="369">
        <v>46234</v>
      </c>
      <c r="D474" s="369">
        <v>46260.787693634302</v>
      </c>
      <c r="E474" s="368" t="s">
        <v>389</v>
      </c>
      <c r="F474" s="368" t="s">
        <v>515</v>
      </c>
      <c r="G474" s="368" t="s">
        <v>311</v>
      </c>
      <c r="H474" s="368" t="s">
        <v>544</v>
      </c>
      <c r="I474" s="370" t="s">
        <v>1064</v>
      </c>
      <c r="J474" s="371" t="s">
        <v>1065</v>
      </c>
      <c r="K474" s="372">
        <v>227953</v>
      </c>
      <c r="L474" s="372">
        <v>0</v>
      </c>
    </row>
    <row r="475" spans="2:12" hidden="1" x14ac:dyDescent="0.25">
      <c r="B475" s="373" t="s">
        <v>538</v>
      </c>
      <c r="C475" s="373" t="s">
        <v>538</v>
      </c>
      <c r="D475" s="373" t="s">
        <v>538</v>
      </c>
      <c r="E475" s="373" t="s">
        <v>538</v>
      </c>
      <c r="F475" s="373" t="s">
        <v>538</v>
      </c>
      <c r="G475" s="373" t="s">
        <v>538</v>
      </c>
      <c r="H475" s="373" t="s">
        <v>538</v>
      </c>
      <c r="I475" s="374" t="s">
        <v>538</v>
      </c>
      <c r="J475" s="374" t="s">
        <v>538</v>
      </c>
      <c r="K475" s="374" t="s">
        <v>538</v>
      </c>
      <c r="L475" s="374" t="s">
        <v>538</v>
      </c>
    </row>
    <row r="476" spans="2:12" ht="0" hidden="1" customHeight="1" x14ac:dyDescent="0.25"/>
    <row r="496" spans="9:10" x14ac:dyDescent="0.25">
      <c r="I496" s="366" t="s">
        <v>212</v>
      </c>
      <c r="J496" s="425">
        <v>213498</v>
      </c>
    </row>
    <row r="497" spans="9:10" x14ac:dyDescent="0.25">
      <c r="I497" s="366" t="s">
        <v>293</v>
      </c>
      <c r="J497" s="425">
        <v>47600</v>
      </c>
    </row>
    <row r="498" spans="9:10" x14ac:dyDescent="0.25">
      <c r="I498" s="366" t="s">
        <v>294</v>
      </c>
      <c r="J498" s="425">
        <v>31800</v>
      </c>
    </row>
    <row r="499" spans="9:10" x14ac:dyDescent="0.25">
      <c r="I499" s="366" t="s">
        <v>215</v>
      </c>
      <c r="J499" s="425">
        <v>1143158.52</v>
      </c>
    </row>
  </sheetData>
  <autoFilter ref="B2:L475" xr:uid="{00000000-0009-0000-0000-000003000000}">
    <filterColumn colId="4">
      <filters>
        <filter val="240101001"/>
      </filters>
    </filterColumn>
  </autoFilter>
  <pageMargins left="0.39370078740157499" right="0.39370078740157499" top="0.39370078740157499" bottom="0.68897637795275601" header="0.39370078740157499" footer="0.39370078740157499"/>
  <pageSetup orientation="landscape" horizontalDpi="300" verticalDpi="300"/>
  <headerFooter alignWithMargins="0">
    <oddFooter>&amp;C&amp;"Arial,Regular"&amp;8 Página &amp;R&amp;"Arial,Regular"&amp;8&amp;P 
&amp;"-,Regular"de 
&amp;"-,Regular"&amp;N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214A-708B-438E-A556-898B3BCB1EC7}">
  <dimension ref="B1:L15"/>
  <sheetViews>
    <sheetView showGridLines="0" workbookViewId="0">
      <selection activeCell="B9" sqref="B9"/>
    </sheetView>
  </sheetViews>
  <sheetFormatPr baseColWidth="10" defaultRowHeight="15" x14ac:dyDescent="0.25"/>
  <cols>
    <col min="1" max="1" width="0.28515625" style="366" customWidth="1"/>
    <col min="2" max="2" width="13.42578125" style="366" customWidth="1"/>
    <col min="3" max="3" width="13.5703125" style="366" customWidth="1"/>
    <col min="4" max="5" width="13.42578125" style="366" customWidth="1"/>
    <col min="6" max="6" width="13.5703125" style="366" customWidth="1"/>
    <col min="7" max="7" width="18.5703125" style="366" customWidth="1"/>
    <col min="8" max="8" width="16.140625" style="366" customWidth="1"/>
    <col min="9" max="9" width="21.5703125" style="366" customWidth="1"/>
    <col min="10" max="10" width="42" style="366" customWidth="1"/>
    <col min="11" max="12" width="13.42578125" style="366" customWidth="1"/>
    <col min="13" max="13" width="0" style="366" hidden="1" customWidth="1"/>
    <col min="14" max="16384" width="11.42578125" style="366"/>
  </cols>
  <sheetData>
    <row r="1" spans="2:12" ht="3.75" customHeight="1" x14ac:dyDescent="0.25"/>
    <row r="2" spans="2:12" ht="16.5" x14ac:dyDescent="0.25">
      <c r="B2" s="367" t="s">
        <v>525</v>
      </c>
      <c r="C2" s="367" t="s">
        <v>526</v>
      </c>
      <c r="D2" s="367" t="s">
        <v>527</v>
      </c>
      <c r="E2" s="367" t="s">
        <v>528</v>
      </c>
      <c r="F2" s="367" t="s">
        <v>529</v>
      </c>
      <c r="G2" s="367" t="s">
        <v>530</v>
      </c>
      <c r="H2" s="367" t="s">
        <v>531</v>
      </c>
      <c r="I2" s="367" t="s">
        <v>532</v>
      </c>
      <c r="J2" s="367" t="s">
        <v>533</v>
      </c>
      <c r="K2" s="367" t="s">
        <v>534</v>
      </c>
      <c r="L2" s="367" t="s">
        <v>535</v>
      </c>
    </row>
    <row r="3" spans="2:12" ht="24.75" x14ac:dyDescent="0.25">
      <c r="B3" s="368" t="s">
        <v>536</v>
      </c>
      <c r="C3" s="369">
        <v>46234</v>
      </c>
      <c r="D3" s="369">
        <v>46260.827907604202</v>
      </c>
      <c r="E3" s="368" t="s">
        <v>389</v>
      </c>
      <c r="F3" s="368" t="s">
        <v>1205</v>
      </c>
      <c r="G3" s="368" t="s">
        <v>471</v>
      </c>
      <c r="H3" s="368" t="s">
        <v>538</v>
      </c>
      <c r="I3" s="370" t="s">
        <v>538</v>
      </c>
      <c r="J3" s="371" t="s">
        <v>538</v>
      </c>
      <c r="K3" s="372">
        <v>0</v>
      </c>
      <c r="L3" s="372">
        <v>2295038627.4400001</v>
      </c>
    </row>
    <row r="4" spans="2:12" ht="24.75" x14ac:dyDescent="0.25">
      <c r="B4" s="368" t="s">
        <v>536</v>
      </c>
      <c r="C4" s="369">
        <v>46234</v>
      </c>
      <c r="D4" s="369">
        <v>46260.827907604202</v>
      </c>
      <c r="E4" s="368" t="s">
        <v>389</v>
      </c>
      <c r="F4" s="368" t="s">
        <v>1205</v>
      </c>
      <c r="G4" s="368" t="s">
        <v>471</v>
      </c>
      <c r="H4" s="368" t="s">
        <v>1206</v>
      </c>
      <c r="I4" s="370" t="s">
        <v>1207</v>
      </c>
      <c r="J4" s="371" t="s">
        <v>1208</v>
      </c>
      <c r="K4" s="372">
        <v>2295038627.4400001</v>
      </c>
      <c r="L4" s="372">
        <v>0</v>
      </c>
    </row>
    <row r="5" spans="2:12" ht="24.75" x14ac:dyDescent="0.25">
      <c r="B5" s="368" t="s">
        <v>536</v>
      </c>
      <c r="C5" s="369">
        <v>46234</v>
      </c>
      <c r="D5" s="369">
        <v>46260.827907604202</v>
      </c>
      <c r="E5" s="368" t="s">
        <v>389</v>
      </c>
      <c r="F5" s="368" t="s">
        <v>1209</v>
      </c>
      <c r="G5" s="368" t="s">
        <v>1210</v>
      </c>
      <c r="H5" s="368" t="s">
        <v>538</v>
      </c>
      <c r="I5" s="370" t="s">
        <v>538</v>
      </c>
      <c r="J5" s="371" t="s">
        <v>538</v>
      </c>
      <c r="K5" s="372">
        <v>0</v>
      </c>
      <c r="L5" s="372">
        <v>5504361949.5699997</v>
      </c>
    </row>
    <row r="6" spans="2:12" ht="24.75" x14ac:dyDescent="0.25">
      <c r="B6" s="368" t="s">
        <v>536</v>
      </c>
      <c r="C6" s="369">
        <v>46234</v>
      </c>
      <c r="D6" s="369">
        <v>46260.827907604202</v>
      </c>
      <c r="E6" s="368" t="s">
        <v>389</v>
      </c>
      <c r="F6" s="368" t="s">
        <v>1209</v>
      </c>
      <c r="G6" s="368" t="s">
        <v>1210</v>
      </c>
      <c r="H6" s="368" t="s">
        <v>1206</v>
      </c>
      <c r="I6" s="370" t="s">
        <v>1207</v>
      </c>
      <c r="J6" s="371" t="s">
        <v>1208</v>
      </c>
      <c r="K6" s="372">
        <v>5504361949.5699997</v>
      </c>
      <c r="L6" s="372">
        <v>0</v>
      </c>
    </row>
    <row r="7" spans="2:12" ht="24.75" x14ac:dyDescent="0.25">
      <c r="B7" s="368" t="s">
        <v>536</v>
      </c>
      <c r="C7" s="369">
        <v>46234</v>
      </c>
      <c r="D7" s="369">
        <v>46260.827907604202</v>
      </c>
      <c r="E7" s="368" t="s">
        <v>389</v>
      </c>
      <c r="F7" s="368" t="s">
        <v>1211</v>
      </c>
      <c r="G7" s="368" t="s">
        <v>1212</v>
      </c>
      <c r="H7" s="368" t="s">
        <v>538</v>
      </c>
      <c r="I7" s="370" t="s">
        <v>538</v>
      </c>
      <c r="J7" s="371" t="s">
        <v>538</v>
      </c>
      <c r="K7" s="372">
        <v>0</v>
      </c>
      <c r="L7" s="372">
        <v>2773831687.1500001</v>
      </c>
    </row>
    <row r="8" spans="2:12" ht="24.75" x14ac:dyDescent="0.25">
      <c r="B8" s="368" t="s">
        <v>536</v>
      </c>
      <c r="C8" s="369">
        <v>46234</v>
      </c>
      <c r="D8" s="369">
        <v>46260.827907604202</v>
      </c>
      <c r="E8" s="368" t="s">
        <v>389</v>
      </c>
      <c r="F8" s="368" t="s">
        <v>1211</v>
      </c>
      <c r="G8" s="368" t="s">
        <v>1212</v>
      </c>
      <c r="H8" s="368" t="s">
        <v>1206</v>
      </c>
      <c r="I8" s="370" t="s">
        <v>1207</v>
      </c>
      <c r="J8" s="371" t="s">
        <v>1208</v>
      </c>
      <c r="K8" s="372">
        <v>2773831687.1500001</v>
      </c>
      <c r="L8" s="372">
        <v>0</v>
      </c>
    </row>
    <row r="9" spans="2:12" ht="24.75" x14ac:dyDescent="0.25">
      <c r="B9" s="368" t="s">
        <v>536</v>
      </c>
      <c r="C9" s="369">
        <v>46234</v>
      </c>
      <c r="D9" s="369">
        <v>46260.827907604202</v>
      </c>
      <c r="E9" s="368" t="s">
        <v>389</v>
      </c>
      <c r="F9" s="368" t="s">
        <v>1213</v>
      </c>
      <c r="G9" s="368" t="s">
        <v>476</v>
      </c>
      <c r="H9" s="368" t="s">
        <v>538</v>
      </c>
      <c r="I9" s="370" t="s">
        <v>538</v>
      </c>
      <c r="J9" s="371" t="s">
        <v>538</v>
      </c>
      <c r="K9" s="372">
        <v>0</v>
      </c>
      <c r="L9" s="372">
        <v>3805114018.04</v>
      </c>
    </row>
    <row r="10" spans="2:12" ht="24.75" x14ac:dyDescent="0.25">
      <c r="B10" s="368" t="s">
        <v>536</v>
      </c>
      <c r="C10" s="369">
        <v>46234</v>
      </c>
      <c r="D10" s="369">
        <v>46260.827907604202</v>
      </c>
      <c r="E10" s="368" t="s">
        <v>389</v>
      </c>
      <c r="F10" s="368" t="s">
        <v>1213</v>
      </c>
      <c r="G10" s="368" t="s">
        <v>476</v>
      </c>
      <c r="H10" s="368" t="s">
        <v>1206</v>
      </c>
      <c r="I10" s="370" t="s">
        <v>1207</v>
      </c>
      <c r="J10" s="371" t="s">
        <v>1208</v>
      </c>
      <c r="K10" s="372">
        <v>3805114018.04</v>
      </c>
      <c r="L10" s="372">
        <v>0</v>
      </c>
    </row>
    <row r="11" spans="2:12" ht="24.75" x14ac:dyDescent="0.25">
      <c r="B11" s="368" t="s">
        <v>536</v>
      </c>
      <c r="C11" s="369">
        <v>46234</v>
      </c>
      <c r="D11" s="369">
        <v>46260.827907604202</v>
      </c>
      <c r="E11" s="368" t="s">
        <v>389</v>
      </c>
      <c r="F11" s="368" t="s">
        <v>1214</v>
      </c>
      <c r="G11" s="368" t="s">
        <v>1215</v>
      </c>
      <c r="H11" s="368" t="s">
        <v>538</v>
      </c>
      <c r="I11" s="370" t="s">
        <v>538</v>
      </c>
      <c r="J11" s="371" t="s">
        <v>538</v>
      </c>
      <c r="K11" s="372">
        <v>0</v>
      </c>
      <c r="L11" s="372">
        <v>-5073657467.3699999</v>
      </c>
    </row>
    <row r="12" spans="2:12" ht="24.75" x14ac:dyDescent="0.25">
      <c r="B12" s="368" t="s">
        <v>536</v>
      </c>
      <c r="C12" s="369">
        <v>46234</v>
      </c>
      <c r="D12" s="369">
        <v>46260.827907604202</v>
      </c>
      <c r="E12" s="368" t="s">
        <v>389</v>
      </c>
      <c r="F12" s="368" t="s">
        <v>1214</v>
      </c>
      <c r="G12" s="368" t="s">
        <v>1215</v>
      </c>
      <c r="H12" s="368" t="s">
        <v>1206</v>
      </c>
      <c r="I12" s="370" t="s">
        <v>1216</v>
      </c>
      <c r="J12" s="371" t="s">
        <v>1217</v>
      </c>
      <c r="K12" s="372">
        <v>249091195.22</v>
      </c>
      <c r="L12" s="372">
        <v>0</v>
      </c>
    </row>
    <row r="13" spans="2:12" ht="24.75" x14ac:dyDescent="0.25">
      <c r="B13" s="368" t="s">
        <v>536</v>
      </c>
      <c r="C13" s="369">
        <v>46234</v>
      </c>
      <c r="D13" s="369">
        <v>46260.827907604202</v>
      </c>
      <c r="E13" s="368" t="s">
        <v>389</v>
      </c>
      <c r="F13" s="368" t="s">
        <v>1214</v>
      </c>
      <c r="G13" s="368" t="s">
        <v>1215</v>
      </c>
      <c r="H13" s="368" t="s">
        <v>1206</v>
      </c>
      <c r="I13" s="370" t="s">
        <v>1207</v>
      </c>
      <c r="J13" s="371" t="s">
        <v>1208</v>
      </c>
      <c r="K13" s="372">
        <v>-5322748662.5900002</v>
      </c>
      <c r="L13" s="372">
        <v>0</v>
      </c>
    </row>
    <row r="14" spans="2:12" x14ac:dyDescent="0.25">
      <c r="B14" s="373" t="s">
        <v>538</v>
      </c>
      <c r="C14" s="373" t="s">
        <v>538</v>
      </c>
      <c r="D14" s="373" t="s">
        <v>538</v>
      </c>
      <c r="E14" s="373" t="s">
        <v>538</v>
      </c>
      <c r="F14" s="373" t="s">
        <v>538</v>
      </c>
      <c r="G14" s="373" t="s">
        <v>538</v>
      </c>
      <c r="H14" s="373" t="s">
        <v>538</v>
      </c>
      <c r="I14" s="374" t="s">
        <v>538</v>
      </c>
      <c r="J14" s="374" t="s">
        <v>538</v>
      </c>
      <c r="K14" s="374" t="s">
        <v>538</v>
      </c>
      <c r="L14" s="374" t="s">
        <v>538</v>
      </c>
    </row>
    <row r="15" spans="2:12" ht="0" hidden="1" customHeight="1" x14ac:dyDescent="0.25"/>
  </sheetData>
  <pageMargins left="0.39370078740157499" right="0.39370078740157499" top="0.39370078740157499" bottom="0.68897637795275601" header="0.39370078740157499" footer="0.39370078740157499"/>
  <pageSetup orientation="landscape" horizontalDpi="300" verticalDpi="300"/>
  <headerFooter alignWithMargins="0">
    <oddFooter>&amp;C&amp;"Arial,Regular"&amp;8 Página &amp;R&amp;"Arial,Regular"&amp;8&amp;P 
&amp;"-,Regular"de 
&amp;"-,Regular"&amp;N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1D61-64FB-46F0-908A-E2ED47EAC3A7}">
  <dimension ref="B1:L20"/>
  <sheetViews>
    <sheetView showGridLines="0" workbookViewId="0">
      <selection activeCell="B9" sqref="B9"/>
    </sheetView>
  </sheetViews>
  <sheetFormatPr baseColWidth="10" defaultRowHeight="15" x14ac:dyDescent="0.25"/>
  <cols>
    <col min="1" max="1" width="0.28515625" style="366" customWidth="1"/>
    <col min="2" max="2" width="13.42578125" style="366" customWidth="1"/>
    <col min="3" max="3" width="13.5703125" style="366" customWidth="1"/>
    <col min="4" max="5" width="13.42578125" style="366" customWidth="1"/>
    <col min="6" max="6" width="13.5703125" style="366" customWidth="1"/>
    <col min="7" max="7" width="18.5703125" style="366" customWidth="1"/>
    <col min="8" max="8" width="16.140625" style="366" customWidth="1"/>
    <col min="9" max="9" width="21.5703125" style="366" customWidth="1"/>
    <col min="10" max="10" width="42" style="366" customWidth="1"/>
    <col min="11" max="12" width="13.42578125" style="366" customWidth="1"/>
    <col min="13" max="13" width="0" style="366" hidden="1" customWidth="1"/>
    <col min="14" max="16384" width="11.42578125" style="366"/>
  </cols>
  <sheetData>
    <row r="1" spans="2:12" ht="3.75" customHeight="1" x14ac:dyDescent="0.25"/>
    <row r="2" spans="2:12" ht="16.5" x14ac:dyDescent="0.25">
      <c r="B2" s="367" t="s">
        <v>525</v>
      </c>
      <c r="C2" s="367" t="s">
        <v>526</v>
      </c>
      <c r="D2" s="367" t="s">
        <v>527</v>
      </c>
      <c r="E2" s="367" t="s">
        <v>528</v>
      </c>
      <c r="F2" s="367" t="s">
        <v>529</v>
      </c>
      <c r="G2" s="367" t="s">
        <v>530</v>
      </c>
      <c r="H2" s="367" t="s">
        <v>531</v>
      </c>
      <c r="I2" s="367" t="s">
        <v>532</v>
      </c>
      <c r="J2" s="367" t="s">
        <v>533</v>
      </c>
      <c r="K2" s="367" t="s">
        <v>534</v>
      </c>
      <c r="L2" s="367" t="s">
        <v>535</v>
      </c>
    </row>
    <row r="3" spans="2:12" ht="24.75" x14ac:dyDescent="0.25">
      <c r="B3" s="368" t="s">
        <v>536</v>
      </c>
      <c r="C3" s="369">
        <v>46234</v>
      </c>
      <c r="D3" s="369">
        <v>46260.829684259297</v>
      </c>
      <c r="E3" s="368" t="s">
        <v>389</v>
      </c>
      <c r="F3" s="368" t="s">
        <v>1067</v>
      </c>
      <c r="G3" s="368" t="s">
        <v>1068</v>
      </c>
      <c r="H3" s="368" t="s">
        <v>538</v>
      </c>
      <c r="I3" s="370" t="s">
        <v>538</v>
      </c>
      <c r="J3" s="371" t="s">
        <v>538</v>
      </c>
      <c r="K3" s="372">
        <v>0</v>
      </c>
      <c r="L3" s="372">
        <v>2865347982.1900001</v>
      </c>
    </row>
    <row r="4" spans="2:12" ht="24.75" x14ac:dyDescent="0.25">
      <c r="B4" s="368" t="s">
        <v>536</v>
      </c>
      <c r="C4" s="369">
        <v>46234</v>
      </c>
      <c r="D4" s="369">
        <v>46260.829684259297</v>
      </c>
      <c r="E4" s="368" t="s">
        <v>389</v>
      </c>
      <c r="F4" s="368" t="s">
        <v>1067</v>
      </c>
      <c r="G4" s="368" t="s">
        <v>1068</v>
      </c>
      <c r="H4" s="368" t="s">
        <v>544</v>
      </c>
      <c r="I4" s="370" t="s">
        <v>549</v>
      </c>
      <c r="J4" s="371" t="s">
        <v>550</v>
      </c>
      <c r="K4" s="372">
        <v>2939100</v>
      </c>
      <c r="L4" s="372">
        <v>0</v>
      </c>
    </row>
    <row r="5" spans="2:12" ht="24.75" x14ac:dyDescent="0.25">
      <c r="B5" s="368" t="s">
        <v>536</v>
      </c>
      <c r="C5" s="369">
        <v>46234</v>
      </c>
      <c r="D5" s="369">
        <v>46260.829684259297</v>
      </c>
      <c r="E5" s="368" t="s">
        <v>389</v>
      </c>
      <c r="F5" s="368" t="s">
        <v>1067</v>
      </c>
      <c r="G5" s="368" t="s">
        <v>1068</v>
      </c>
      <c r="H5" s="368" t="s">
        <v>544</v>
      </c>
      <c r="I5" s="370" t="s">
        <v>1069</v>
      </c>
      <c r="J5" s="371" t="s">
        <v>1070</v>
      </c>
      <c r="K5" s="372">
        <v>831841.16</v>
      </c>
      <c r="L5" s="372">
        <v>0</v>
      </c>
    </row>
    <row r="6" spans="2:12" ht="24.75" x14ac:dyDescent="0.25">
      <c r="B6" s="368" t="s">
        <v>536</v>
      </c>
      <c r="C6" s="369">
        <v>46234</v>
      </c>
      <c r="D6" s="369">
        <v>46260.829684259297</v>
      </c>
      <c r="E6" s="368" t="s">
        <v>389</v>
      </c>
      <c r="F6" s="368" t="s">
        <v>1067</v>
      </c>
      <c r="G6" s="368" t="s">
        <v>1068</v>
      </c>
      <c r="H6" s="368" t="s">
        <v>544</v>
      </c>
      <c r="I6" s="370" t="s">
        <v>559</v>
      </c>
      <c r="J6" s="371" t="s">
        <v>207</v>
      </c>
      <c r="K6" s="372">
        <v>2861577041.0300002</v>
      </c>
      <c r="L6" s="372">
        <v>0</v>
      </c>
    </row>
    <row r="7" spans="2:12" ht="24.75" x14ac:dyDescent="0.25">
      <c r="B7" s="368" t="s">
        <v>536</v>
      </c>
      <c r="C7" s="369">
        <v>46234</v>
      </c>
      <c r="D7" s="369">
        <v>46260.829684259297</v>
      </c>
      <c r="E7" s="368" t="s">
        <v>389</v>
      </c>
      <c r="F7" s="368" t="s">
        <v>1071</v>
      </c>
      <c r="G7" s="368" t="s">
        <v>321</v>
      </c>
      <c r="H7" s="368" t="s">
        <v>538</v>
      </c>
      <c r="I7" s="370" t="s">
        <v>538</v>
      </c>
      <c r="J7" s="371" t="s">
        <v>538</v>
      </c>
      <c r="K7" s="372">
        <v>0</v>
      </c>
      <c r="L7" s="372">
        <v>26907600</v>
      </c>
    </row>
    <row r="8" spans="2:12" ht="24.75" x14ac:dyDescent="0.25">
      <c r="B8" s="368" t="s">
        <v>536</v>
      </c>
      <c r="C8" s="369">
        <v>46234</v>
      </c>
      <c r="D8" s="369">
        <v>46260.829684259297</v>
      </c>
      <c r="E8" s="368" t="s">
        <v>389</v>
      </c>
      <c r="F8" s="368" t="s">
        <v>1071</v>
      </c>
      <c r="G8" s="368" t="s">
        <v>321</v>
      </c>
      <c r="H8" s="368" t="s">
        <v>544</v>
      </c>
      <c r="I8" s="370" t="s">
        <v>1069</v>
      </c>
      <c r="J8" s="371" t="s">
        <v>1070</v>
      </c>
      <c r="K8" s="372">
        <v>26907600</v>
      </c>
      <c r="L8" s="372">
        <v>0</v>
      </c>
    </row>
    <row r="9" spans="2:12" ht="24.75" x14ac:dyDescent="0.25">
      <c r="B9" s="368" t="s">
        <v>536</v>
      </c>
      <c r="C9" s="369">
        <v>46234</v>
      </c>
      <c r="D9" s="369">
        <v>46260.829684259297</v>
      </c>
      <c r="E9" s="368" t="s">
        <v>389</v>
      </c>
      <c r="F9" s="368" t="s">
        <v>1105</v>
      </c>
      <c r="G9" s="368" t="s">
        <v>320</v>
      </c>
      <c r="H9" s="368" t="s">
        <v>538</v>
      </c>
      <c r="I9" s="370" t="s">
        <v>538</v>
      </c>
      <c r="J9" s="371" t="s">
        <v>538</v>
      </c>
      <c r="K9" s="372">
        <v>0</v>
      </c>
      <c r="L9" s="372">
        <v>9120315.6899999995</v>
      </c>
    </row>
    <row r="10" spans="2:12" ht="24.75" x14ac:dyDescent="0.25">
      <c r="B10" s="368" t="s">
        <v>536</v>
      </c>
      <c r="C10" s="369">
        <v>46234</v>
      </c>
      <c r="D10" s="369">
        <v>46260.829684259297</v>
      </c>
      <c r="E10" s="368" t="s">
        <v>389</v>
      </c>
      <c r="F10" s="368" t="s">
        <v>1105</v>
      </c>
      <c r="G10" s="368" t="s">
        <v>320</v>
      </c>
      <c r="H10" s="368" t="s">
        <v>544</v>
      </c>
      <c r="I10" s="370" t="s">
        <v>1069</v>
      </c>
      <c r="J10" s="371" t="s">
        <v>1070</v>
      </c>
      <c r="K10" s="372">
        <v>9120315.6899999995</v>
      </c>
      <c r="L10" s="372">
        <v>0</v>
      </c>
    </row>
    <row r="11" spans="2:12" ht="24.75" x14ac:dyDescent="0.25">
      <c r="B11" s="368" t="s">
        <v>536</v>
      </c>
      <c r="C11" s="369">
        <v>46234</v>
      </c>
      <c r="D11" s="369">
        <v>46260.829684259297</v>
      </c>
      <c r="E11" s="368" t="s">
        <v>389</v>
      </c>
      <c r="F11" s="368" t="s">
        <v>1072</v>
      </c>
      <c r="G11" s="368" t="s">
        <v>220</v>
      </c>
      <c r="H11" s="368" t="s">
        <v>538</v>
      </c>
      <c r="I11" s="370" t="s">
        <v>538</v>
      </c>
      <c r="J11" s="371" t="s">
        <v>538</v>
      </c>
      <c r="K11" s="372">
        <v>0</v>
      </c>
      <c r="L11" s="372">
        <v>19590488.579999998</v>
      </c>
    </row>
    <row r="12" spans="2:12" ht="24.75" x14ac:dyDescent="0.25">
      <c r="B12" s="368" t="s">
        <v>536</v>
      </c>
      <c r="C12" s="369">
        <v>46234</v>
      </c>
      <c r="D12" s="369">
        <v>46260.829684259297</v>
      </c>
      <c r="E12" s="368" t="s">
        <v>389</v>
      </c>
      <c r="F12" s="368" t="s">
        <v>1072</v>
      </c>
      <c r="G12" s="368" t="s">
        <v>220</v>
      </c>
      <c r="H12" s="368" t="s">
        <v>544</v>
      </c>
      <c r="I12" s="370" t="s">
        <v>1069</v>
      </c>
      <c r="J12" s="371" t="s">
        <v>1070</v>
      </c>
      <c r="K12" s="372">
        <v>19590488.579999998</v>
      </c>
      <c r="L12" s="372">
        <v>0</v>
      </c>
    </row>
    <row r="13" spans="2:12" ht="24.75" x14ac:dyDescent="0.25">
      <c r="B13" s="368" t="s">
        <v>536</v>
      </c>
      <c r="C13" s="369">
        <v>46234</v>
      </c>
      <c r="D13" s="369">
        <v>46260.829684259297</v>
      </c>
      <c r="E13" s="368" t="s">
        <v>389</v>
      </c>
      <c r="F13" s="368" t="s">
        <v>1218</v>
      </c>
      <c r="G13" s="368" t="s">
        <v>1201</v>
      </c>
      <c r="H13" s="368" t="s">
        <v>538</v>
      </c>
      <c r="I13" s="370" t="s">
        <v>538</v>
      </c>
      <c r="J13" s="371" t="s">
        <v>538</v>
      </c>
      <c r="K13" s="372">
        <v>0</v>
      </c>
      <c r="L13" s="372">
        <v>101550</v>
      </c>
    </row>
    <row r="14" spans="2:12" ht="24.75" x14ac:dyDescent="0.25">
      <c r="B14" s="368" t="s">
        <v>536</v>
      </c>
      <c r="C14" s="369">
        <v>46234</v>
      </c>
      <c r="D14" s="369">
        <v>46260.829684259297</v>
      </c>
      <c r="E14" s="368" t="s">
        <v>389</v>
      </c>
      <c r="F14" s="368" t="s">
        <v>1218</v>
      </c>
      <c r="G14" s="368" t="s">
        <v>1201</v>
      </c>
      <c r="H14" s="368" t="s">
        <v>544</v>
      </c>
      <c r="I14" s="370" t="s">
        <v>1219</v>
      </c>
      <c r="J14" s="371" t="s">
        <v>1220</v>
      </c>
      <c r="K14" s="372">
        <v>101550</v>
      </c>
      <c r="L14" s="372">
        <v>0</v>
      </c>
    </row>
    <row r="15" spans="2:12" ht="24.75" x14ac:dyDescent="0.25">
      <c r="B15" s="368" t="s">
        <v>536</v>
      </c>
      <c r="C15" s="369">
        <v>46234</v>
      </c>
      <c r="D15" s="369">
        <v>46260.829684259297</v>
      </c>
      <c r="E15" s="368" t="s">
        <v>389</v>
      </c>
      <c r="F15" s="368" t="s">
        <v>1106</v>
      </c>
      <c r="G15" s="368" t="s">
        <v>327</v>
      </c>
      <c r="H15" s="368" t="s">
        <v>538</v>
      </c>
      <c r="I15" s="370" t="s">
        <v>538</v>
      </c>
      <c r="J15" s="371" t="s">
        <v>538</v>
      </c>
      <c r="K15" s="372">
        <v>0</v>
      </c>
      <c r="L15" s="372">
        <v>570012.06000000006</v>
      </c>
    </row>
    <row r="16" spans="2:12" ht="24.75" x14ac:dyDescent="0.25">
      <c r="B16" s="368" t="s">
        <v>536</v>
      </c>
      <c r="C16" s="369">
        <v>46234</v>
      </c>
      <c r="D16" s="369">
        <v>46260.829684259297</v>
      </c>
      <c r="E16" s="368" t="s">
        <v>389</v>
      </c>
      <c r="F16" s="368" t="s">
        <v>1106</v>
      </c>
      <c r="G16" s="368" t="s">
        <v>327</v>
      </c>
      <c r="H16" s="368" t="s">
        <v>544</v>
      </c>
      <c r="I16" s="370" t="s">
        <v>569</v>
      </c>
      <c r="J16" s="371" t="s">
        <v>259</v>
      </c>
      <c r="K16" s="372">
        <v>570012.06000000006</v>
      </c>
      <c r="L16" s="372">
        <v>0</v>
      </c>
    </row>
    <row r="17" spans="2:12" ht="24.75" x14ac:dyDescent="0.25">
      <c r="B17" s="368" t="s">
        <v>536</v>
      </c>
      <c r="C17" s="369">
        <v>46234</v>
      </c>
      <c r="D17" s="369">
        <v>46260.829684259297</v>
      </c>
      <c r="E17" s="368" t="s">
        <v>389</v>
      </c>
      <c r="F17" s="368" t="s">
        <v>1140</v>
      </c>
      <c r="G17" s="368" t="s">
        <v>26</v>
      </c>
      <c r="H17" s="368" t="s">
        <v>538</v>
      </c>
      <c r="I17" s="370" t="s">
        <v>538</v>
      </c>
      <c r="J17" s="371" t="s">
        <v>538</v>
      </c>
      <c r="K17" s="372">
        <v>0</v>
      </c>
      <c r="L17" s="372">
        <v>56725994.590000004</v>
      </c>
    </row>
    <row r="18" spans="2:12" ht="24.75" x14ac:dyDescent="0.25">
      <c r="B18" s="368" t="s">
        <v>536</v>
      </c>
      <c r="C18" s="369">
        <v>46234</v>
      </c>
      <c r="D18" s="369">
        <v>46260.829684259297</v>
      </c>
      <c r="E18" s="368" t="s">
        <v>389</v>
      </c>
      <c r="F18" s="368" t="s">
        <v>1140</v>
      </c>
      <c r="G18" s="368" t="s">
        <v>26</v>
      </c>
      <c r="H18" s="368" t="s">
        <v>544</v>
      </c>
      <c r="I18" s="370" t="s">
        <v>1066</v>
      </c>
      <c r="J18" s="371" t="s">
        <v>313</v>
      </c>
      <c r="K18" s="372">
        <v>56725994.590000004</v>
      </c>
      <c r="L18" s="372">
        <v>0</v>
      </c>
    </row>
    <row r="19" spans="2:12" x14ac:dyDescent="0.25">
      <c r="B19" s="373" t="s">
        <v>538</v>
      </c>
      <c r="C19" s="373" t="s">
        <v>538</v>
      </c>
      <c r="D19" s="373" t="s">
        <v>538</v>
      </c>
      <c r="E19" s="373" t="s">
        <v>538</v>
      </c>
      <c r="F19" s="373" t="s">
        <v>538</v>
      </c>
      <c r="G19" s="373" t="s">
        <v>538</v>
      </c>
      <c r="H19" s="373" t="s">
        <v>538</v>
      </c>
      <c r="I19" s="374" t="s">
        <v>538</v>
      </c>
      <c r="J19" s="374" t="s">
        <v>538</v>
      </c>
      <c r="K19" s="374" t="s">
        <v>538</v>
      </c>
      <c r="L19" s="374" t="s">
        <v>538</v>
      </c>
    </row>
    <row r="20" spans="2:12" ht="0" hidden="1" customHeight="1" x14ac:dyDescent="0.25"/>
  </sheetData>
  <pageMargins left="0.39370078740157499" right="0.39370078740157499" top="0.39370078740157499" bottom="0.68897637795275601" header="0.39370078740157499" footer="0.39370078740157499"/>
  <pageSetup orientation="landscape" horizontalDpi="300" verticalDpi="300"/>
  <headerFooter alignWithMargins="0">
    <oddFooter>&amp;C&amp;"Arial,Regular"&amp;8 Página &amp;R&amp;"Arial,Regular"&amp;8&amp;P 
&amp;"-,Regular"de 
&amp;"-,Regular"&amp;N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F99B-6537-4E3A-BE86-B87BE37039CE}">
  <dimension ref="B1:L141"/>
  <sheetViews>
    <sheetView showGridLines="0" workbookViewId="0">
      <selection activeCell="B9" sqref="B9"/>
    </sheetView>
  </sheetViews>
  <sheetFormatPr baseColWidth="10" defaultRowHeight="15" x14ac:dyDescent="0.25"/>
  <cols>
    <col min="1" max="1" width="0.28515625" style="366" customWidth="1"/>
    <col min="2" max="2" width="13.42578125" style="366" customWidth="1"/>
    <col min="3" max="3" width="13.5703125" style="366" customWidth="1"/>
    <col min="4" max="5" width="13.42578125" style="366" customWidth="1"/>
    <col min="6" max="6" width="13.5703125" style="366" customWidth="1"/>
    <col min="7" max="7" width="18.5703125" style="366" customWidth="1"/>
    <col min="8" max="8" width="16.140625" style="366" customWidth="1"/>
    <col min="9" max="9" width="21.5703125" style="366" customWidth="1"/>
    <col min="10" max="10" width="42" style="366" customWidth="1"/>
    <col min="11" max="12" width="13.42578125" style="366" customWidth="1"/>
    <col min="13" max="13" width="0" style="366" hidden="1" customWidth="1"/>
    <col min="14" max="16384" width="11.42578125" style="366"/>
  </cols>
  <sheetData>
    <row r="1" spans="2:12" ht="3.75" customHeight="1" x14ac:dyDescent="0.25"/>
    <row r="2" spans="2:12" ht="16.5" x14ac:dyDescent="0.25">
      <c r="B2" s="367" t="s">
        <v>525</v>
      </c>
      <c r="C2" s="367" t="s">
        <v>526</v>
      </c>
      <c r="D2" s="367" t="s">
        <v>527</v>
      </c>
      <c r="E2" s="367" t="s">
        <v>528</v>
      </c>
      <c r="F2" s="367" t="s">
        <v>529</v>
      </c>
      <c r="G2" s="367" t="s">
        <v>530</v>
      </c>
      <c r="H2" s="367" t="s">
        <v>531</v>
      </c>
      <c r="I2" s="367" t="s">
        <v>532</v>
      </c>
      <c r="J2" s="367" t="s">
        <v>533</v>
      </c>
      <c r="K2" s="367" t="s">
        <v>534</v>
      </c>
      <c r="L2" s="367" t="s">
        <v>535</v>
      </c>
    </row>
    <row r="3" spans="2:12" ht="24.75" x14ac:dyDescent="0.25">
      <c r="B3" s="368" t="s">
        <v>536</v>
      </c>
      <c r="C3" s="369">
        <v>46234</v>
      </c>
      <c r="D3" s="369">
        <v>46260.829201585599</v>
      </c>
      <c r="E3" s="368" t="s">
        <v>389</v>
      </c>
      <c r="F3" s="368" t="s">
        <v>1107</v>
      </c>
      <c r="G3" s="368" t="s">
        <v>310</v>
      </c>
      <c r="H3" s="368" t="s">
        <v>538</v>
      </c>
      <c r="I3" s="370" t="s">
        <v>538</v>
      </c>
      <c r="J3" s="371" t="s">
        <v>538</v>
      </c>
      <c r="K3" s="372">
        <v>0</v>
      </c>
      <c r="L3" s="372">
        <v>61023200</v>
      </c>
    </row>
    <row r="4" spans="2:12" ht="24.75" x14ac:dyDescent="0.25">
      <c r="B4" s="368" t="s">
        <v>536</v>
      </c>
      <c r="C4" s="369">
        <v>46234</v>
      </c>
      <c r="D4" s="369">
        <v>46260.829201585599</v>
      </c>
      <c r="E4" s="368" t="s">
        <v>389</v>
      </c>
      <c r="F4" s="368" t="s">
        <v>1107</v>
      </c>
      <c r="G4" s="368" t="s">
        <v>310</v>
      </c>
      <c r="H4" s="368" t="s">
        <v>544</v>
      </c>
      <c r="I4" s="370" t="s">
        <v>1062</v>
      </c>
      <c r="J4" s="371" t="s">
        <v>1063</v>
      </c>
      <c r="K4" s="372">
        <v>61023200</v>
      </c>
      <c r="L4" s="372">
        <v>0</v>
      </c>
    </row>
    <row r="5" spans="2:12" ht="24.75" x14ac:dyDescent="0.25">
      <c r="B5" s="368" t="s">
        <v>536</v>
      </c>
      <c r="C5" s="369">
        <v>46234</v>
      </c>
      <c r="D5" s="369">
        <v>46260.829201585599</v>
      </c>
      <c r="E5" s="368" t="s">
        <v>389</v>
      </c>
      <c r="F5" s="368" t="s">
        <v>1108</v>
      </c>
      <c r="G5" s="368" t="s">
        <v>335</v>
      </c>
      <c r="H5" s="368" t="s">
        <v>538</v>
      </c>
      <c r="I5" s="370" t="s">
        <v>538</v>
      </c>
      <c r="J5" s="371" t="s">
        <v>538</v>
      </c>
      <c r="K5" s="372">
        <v>0</v>
      </c>
      <c r="L5" s="372">
        <v>131980704</v>
      </c>
    </row>
    <row r="6" spans="2:12" ht="24.75" x14ac:dyDescent="0.25">
      <c r="B6" s="368" t="s">
        <v>536</v>
      </c>
      <c r="C6" s="369">
        <v>46234</v>
      </c>
      <c r="D6" s="369">
        <v>46260.829201585599</v>
      </c>
      <c r="E6" s="368" t="s">
        <v>389</v>
      </c>
      <c r="F6" s="368" t="s">
        <v>1108</v>
      </c>
      <c r="G6" s="368" t="s">
        <v>335</v>
      </c>
      <c r="H6" s="368" t="s">
        <v>544</v>
      </c>
      <c r="I6" s="370" t="s">
        <v>561</v>
      </c>
      <c r="J6" s="371" t="s">
        <v>209</v>
      </c>
      <c r="K6" s="372">
        <v>17334945</v>
      </c>
      <c r="L6" s="372">
        <v>0</v>
      </c>
    </row>
    <row r="7" spans="2:12" ht="24.75" x14ac:dyDescent="0.25">
      <c r="B7" s="368" t="s">
        <v>536</v>
      </c>
      <c r="C7" s="369">
        <v>46234</v>
      </c>
      <c r="D7" s="369">
        <v>46260.829201585599</v>
      </c>
      <c r="E7" s="368" t="s">
        <v>389</v>
      </c>
      <c r="F7" s="368" t="s">
        <v>1108</v>
      </c>
      <c r="G7" s="368" t="s">
        <v>335</v>
      </c>
      <c r="H7" s="368" t="s">
        <v>544</v>
      </c>
      <c r="I7" s="370" t="s">
        <v>1056</v>
      </c>
      <c r="J7" s="371" t="s">
        <v>210</v>
      </c>
      <c r="K7" s="372">
        <v>963297</v>
      </c>
      <c r="L7" s="372">
        <v>0</v>
      </c>
    </row>
    <row r="8" spans="2:12" ht="24.75" x14ac:dyDescent="0.25">
      <c r="B8" s="368" t="s">
        <v>536</v>
      </c>
      <c r="C8" s="369">
        <v>46234</v>
      </c>
      <c r="D8" s="369">
        <v>46260.829201585599</v>
      </c>
      <c r="E8" s="368" t="s">
        <v>389</v>
      </c>
      <c r="F8" s="368" t="s">
        <v>1108</v>
      </c>
      <c r="G8" s="368" t="s">
        <v>335</v>
      </c>
      <c r="H8" s="368" t="s">
        <v>544</v>
      </c>
      <c r="I8" s="370" t="s">
        <v>562</v>
      </c>
      <c r="J8" s="371" t="s">
        <v>1057</v>
      </c>
      <c r="K8" s="372">
        <v>54689593</v>
      </c>
      <c r="L8" s="372">
        <v>0</v>
      </c>
    </row>
    <row r="9" spans="2:12" ht="24.75" x14ac:dyDescent="0.25">
      <c r="B9" s="368" t="s">
        <v>536</v>
      </c>
      <c r="C9" s="369">
        <v>46234</v>
      </c>
      <c r="D9" s="369">
        <v>46260.829201585599</v>
      </c>
      <c r="E9" s="368" t="s">
        <v>389</v>
      </c>
      <c r="F9" s="368" t="s">
        <v>1108</v>
      </c>
      <c r="G9" s="368" t="s">
        <v>335</v>
      </c>
      <c r="H9" s="368" t="s">
        <v>544</v>
      </c>
      <c r="I9" s="370" t="s">
        <v>564</v>
      </c>
      <c r="J9" s="371" t="s">
        <v>1058</v>
      </c>
      <c r="K9" s="372">
        <v>15082196</v>
      </c>
      <c r="L9" s="372">
        <v>0</v>
      </c>
    </row>
    <row r="10" spans="2:12" ht="24.75" x14ac:dyDescent="0.25">
      <c r="B10" s="368" t="s">
        <v>536</v>
      </c>
      <c r="C10" s="369">
        <v>46234</v>
      </c>
      <c r="D10" s="369">
        <v>46260.829201585599</v>
      </c>
      <c r="E10" s="368" t="s">
        <v>389</v>
      </c>
      <c r="F10" s="368" t="s">
        <v>1108</v>
      </c>
      <c r="G10" s="368" t="s">
        <v>335</v>
      </c>
      <c r="H10" s="368" t="s">
        <v>544</v>
      </c>
      <c r="I10" s="370" t="s">
        <v>584</v>
      </c>
      <c r="J10" s="371" t="s">
        <v>215</v>
      </c>
      <c r="K10" s="372">
        <v>151045</v>
      </c>
      <c r="L10" s="372">
        <v>0</v>
      </c>
    </row>
    <row r="11" spans="2:12" ht="24.75" x14ac:dyDescent="0.25">
      <c r="B11" s="368" t="s">
        <v>536</v>
      </c>
      <c r="C11" s="369">
        <v>46234</v>
      </c>
      <c r="D11" s="369">
        <v>46260.829201585599</v>
      </c>
      <c r="E11" s="368" t="s">
        <v>389</v>
      </c>
      <c r="F11" s="368" t="s">
        <v>1108</v>
      </c>
      <c r="G11" s="368" t="s">
        <v>335</v>
      </c>
      <c r="H11" s="368" t="s">
        <v>544</v>
      </c>
      <c r="I11" s="370" t="s">
        <v>566</v>
      </c>
      <c r="J11" s="371" t="s">
        <v>216</v>
      </c>
      <c r="K11" s="372">
        <v>27778644</v>
      </c>
      <c r="L11" s="372">
        <v>0</v>
      </c>
    </row>
    <row r="12" spans="2:12" ht="24.75" x14ac:dyDescent="0.25">
      <c r="B12" s="368" t="s">
        <v>536</v>
      </c>
      <c r="C12" s="369">
        <v>46234</v>
      </c>
      <c r="D12" s="369">
        <v>46260.829201585599</v>
      </c>
      <c r="E12" s="368" t="s">
        <v>389</v>
      </c>
      <c r="F12" s="368" t="s">
        <v>1108</v>
      </c>
      <c r="G12" s="368" t="s">
        <v>335</v>
      </c>
      <c r="H12" s="368" t="s">
        <v>544</v>
      </c>
      <c r="I12" s="370" t="s">
        <v>1059</v>
      </c>
      <c r="J12" s="371" t="s">
        <v>1060</v>
      </c>
      <c r="K12" s="372">
        <v>15980984</v>
      </c>
      <c r="L12" s="372">
        <v>0</v>
      </c>
    </row>
    <row r="13" spans="2:12" ht="24.75" x14ac:dyDescent="0.25">
      <c r="B13" s="368" t="s">
        <v>536</v>
      </c>
      <c r="C13" s="369">
        <v>46234</v>
      </c>
      <c r="D13" s="369">
        <v>46260.829201585599</v>
      </c>
      <c r="E13" s="368" t="s">
        <v>389</v>
      </c>
      <c r="F13" s="368" t="s">
        <v>1109</v>
      </c>
      <c r="G13" s="368" t="s">
        <v>336</v>
      </c>
      <c r="H13" s="368" t="s">
        <v>538</v>
      </c>
      <c r="I13" s="370" t="s">
        <v>538</v>
      </c>
      <c r="J13" s="371" t="s">
        <v>538</v>
      </c>
      <c r="K13" s="372">
        <v>0</v>
      </c>
      <c r="L13" s="372">
        <v>13792500</v>
      </c>
    </row>
    <row r="14" spans="2:12" ht="24.75" x14ac:dyDescent="0.25">
      <c r="B14" s="368" t="s">
        <v>536</v>
      </c>
      <c r="C14" s="369">
        <v>46234</v>
      </c>
      <c r="D14" s="369">
        <v>46260.829201585599</v>
      </c>
      <c r="E14" s="368" t="s">
        <v>389</v>
      </c>
      <c r="F14" s="368" t="s">
        <v>1109</v>
      </c>
      <c r="G14" s="368" t="s">
        <v>336</v>
      </c>
      <c r="H14" s="368" t="s">
        <v>544</v>
      </c>
      <c r="I14" s="370" t="s">
        <v>565</v>
      </c>
      <c r="J14" s="371" t="s">
        <v>214</v>
      </c>
      <c r="K14" s="372">
        <v>13792500</v>
      </c>
      <c r="L14" s="372">
        <v>0</v>
      </c>
    </row>
    <row r="15" spans="2:12" ht="24.75" x14ac:dyDescent="0.25">
      <c r="B15" s="368" t="s">
        <v>536</v>
      </c>
      <c r="C15" s="369">
        <v>46234</v>
      </c>
      <c r="D15" s="369">
        <v>46260.829201585599</v>
      </c>
      <c r="E15" s="368" t="s">
        <v>389</v>
      </c>
      <c r="F15" s="368" t="s">
        <v>1110</v>
      </c>
      <c r="G15" s="368" t="s">
        <v>337</v>
      </c>
      <c r="H15" s="368" t="s">
        <v>538</v>
      </c>
      <c r="I15" s="370" t="s">
        <v>538</v>
      </c>
      <c r="J15" s="371" t="s">
        <v>538</v>
      </c>
      <c r="K15" s="372">
        <v>0</v>
      </c>
      <c r="L15" s="372">
        <v>127678150</v>
      </c>
    </row>
    <row r="16" spans="2:12" ht="24.75" x14ac:dyDescent="0.25">
      <c r="B16" s="368" t="s">
        <v>536</v>
      </c>
      <c r="C16" s="369">
        <v>46234</v>
      </c>
      <c r="D16" s="369">
        <v>46260.829201585599</v>
      </c>
      <c r="E16" s="368" t="s">
        <v>389</v>
      </c>
      <c r="F16" s="368" t="s">
        <v>1110</v>
      </c>
      <c r="G16" s="368" t="s">
        <v>337</v>
      </c>
      <c r="H16" s="368" t="s">
        <v>544</v>
      </c>
      <c r="I16" s="370" t="s">
        <v>1054</v>
      </c>
      <c r="J16" s="371" t="s">
        <v>217</v>
      </c>
      <c r="K16" s="372">
        <v>127678150</v>
      </c>
      <c r="L16" s="372">
        <v>0</v>
      </c>
    </row>
    <row r="17" spans="2:12" ht="24.75" x14ac:dyDescent="0.25">
      <c r="B17" s="368" t="s">
        <v>536</v>
      </c>
      <c r="C17" s="369">
        <v>46234</v>
      </c>
      <c r="D17" s="369">
        <v>46260.829201585599</v>
      </c>
      <c r="E17" s="368" t="s">
        <v>389</v>
      </c>
      <c r="F17" s="368" t="s">
        <v>1111</v>
      </c>
      <c r="G17" s="368" t="s">
        <v>338</v>
      </c>
      <c r="H17" s="368" t="s">
        <v>538</v>
      </c>
      <c r="I17" s="370" t="s">
        <v>538</v>
      </c>
      <c r="J17" s="371" t="s">
        <v>538</v>
      </c>
      <c r="K17" s="372">
        <v>0</v>
      </c>
      <c r="L17" s="372">
        <v>58127240</v>
      </c>
    </row>
    <row r="18" spans="2:12" ht="24.75" x14ac:dyDescent="0.25">
      <c r="B18" s="368" t="s">
        <v>536</v>
      </c>
      <c r="C18" s="369">
        <v>46234</v>
      </c>
      <c r="D18" s="369">
        <v>46260.829201585599</v>
      </c>
      <c r="E18" s="368" t="s">
        <v>389</v>
      </c>
      <c r="F18" s="368" t="s">
        <v>1111</v>
      </c>
      <c r="G18" s="368" t="s">
        <v>338</v>
      </c>
      <c r="H18" s="368" t="s">
        <v>544</v>
      </c>
      <c r="I18" s="370" t="s">
        <v>1048</v>
      </c>
      <c r="J18" s="371" t="s">
        <v>1049</v>
      </c>
      <c r="K18" s="372">
        <v>14698780</v>
      </c>
      <c r="L18" s="372">
        <v>0</v>
      </c>
    </row>
    <row r="19" spans="2:12" ht="24.75" x14ac:dyDescent="0.25">
      <c r="B19" s="368" t="s">
        <v>536</v>
      </c>
      <c r="C19" s="369">
        <v>46234</v>
      </c>
      <c r="D19" s="369">
        <v>46260.829201585599</v>
      </c>
      <c r="E19" s="368" t="s">
        <v>389</v>
      </c>
      <c r="F19" s="368" t="s">
        <v>1111</v>
      </c>
      <c r="G19" s="368" t="s">
        <v>338</v>
      </c>
      <c r="H19" s="368" t="s">
        <v>544</v>
      </c>
      <c r="I19" s="370" t="s">
        <v>1050</v>
      </c>
      <c r="J19" s="371" t="s">
        <v>1051</v>
      </c>
      <c r="K19" s="372">
        <v>9247425</v>
      </c>
      <c r="L19" s="372">
        <v>0</v>
      </c>
    </row>
    <row r="20" spans="2:12" ht="24.75" x14ac:dyDescent="0.25">
      <c r="B20" s="368" t="s">
        <v>536</v>
      </c>
      <c r="C20" s="369">
        <v>46234</v>
      </c>
      <c r="D20" s="369">
        <v>46260.829201585599</v>
      </c>
      <c r="E20" s="368" t="s">
        <v>389</v>
      </c>
      <c r="F20" s="368" t="s">
        <v>1111</v>
      </c>
      <c r="G20" s="368" t="s">
        <v>338</v>
      </c>
      <c r="H20" s="368" t="s">
        <v>544</v>
      </c>
      <c r="I20" s="370" t="s">
        <v>1052</v>
      </c>
      <c r="J20" s="371" t="s">
        <v>1053</v>
      </c>
      <c r="K20" s="372">
        <v>34181035</v>
      </c>
      <c r="L20" s="372">
        <v>0</v>
      </c>
    </row>
    <row r="21" spans="2:12" ht="24.75" x14ac:dyDescent="0.25">
      <c r="B21" s="368" t="s">
        <v>536</v>
      </c>
      <c r="C21" s="369">
        <v>46234</v>
      </c>
      <c r="D21" s="369">
        <v>46260.829201585599</v>
      </c>
      <c r="E21" s="368" t="s">
        <v>389</v>
      </c>
      <c r="F21" s="368" t="s">
        <v>1112</v>
      </c>
      <c r="G21" s="368" t="s">
        <v>464</v>
      </c>
      <c r="H21" s="368" t="s">
        <v>538</v>
      </c>
      <c r="I21" s="370" t="s">
        <v>538</v>
      </c>
      <c r="J21" s="371" t="s">
        <v>538</v>
      </c>
      <c r="K21" s="372">
        <v>0</v>
      </c>
      <c r="L21" s="372">
        <v>45773100</v>
      </c>
    </row>
    <row r="22" spans="2:12" ht="24.75" x14ac:dyDescent="0.25">
      <c r="B22" s="368" t="s">
        <v>536</v>
      </c>
      <c r="C22" s="369">
        <v>46234</v>
      </c>
      <c r="D22" s="369">
        <v>46260.829201585599</v>
      </c>
      <c r="E22" s="368" t="s">
        <v>389</v>
      </c>
      <c r="F22" s="368" t="s">
        <v>1112</v>
      </c>
      <c r="G22" s="368" t="s">
        <v>464</v>
      </c>
      <c r="H22" s="368" t="s">
        <v>544</v>
      </c>
      <c r="I22" s="370" t="s">
        <v>1037</v>
      </c>
      <c r="J22" s="371" t="s">
        <v>293</v>
      </c>
      <c r="K22" s="372">
        <v>45773100</v>
      </c>
      <c r="L22" s="372">
        <v>0</v>
      </c>
    </row>
    <row r="23" spans="2:12" ht="24.75" x14ac:dyDescent="0.25">
      <c r="B23" s="368" t="s">
        <v>536</v>
      </c>
      <c r="C23" s="369">
        <v>46234</v>
      </c>
      <c r="D23" s="369">
        <v>46260.829201585599</v>
      </c>
      <c r="E23" s="368" t="s">
        <v>389</v>
      </c>
      <c r="F23" s="368" t="s">
        <v>1113</v>
      </c>
      <c r="G23" s="368" t="s">
        <v>465</v>
      </c>
      <c r="H23" s="368" t="s">
        <v>538</v>
      </c>
      <c r="I23" s="370" t="s">
        <v>538</v>
      </c>
      <c r="J23" s="371" t="s">
        <v>538</v>
      </c>
      <c r="K23" s="372">
        <v>0</v>
      </c>
      <c r="L23" s="372">
        <v>30521100</v>
      </c>
    </row>
    <row r="24" spans="2:12" ht="24.75" x14ac:dyDescent="0.25">
      <c r="B24" s="368" t="s">
        <v>536</v>
      </c>
      <c r="C24" s="369">
        <v>46234</v>
      </c>
      <c r="D24" s="369">
        <v>46260.829201585599</v>
      </c>
      <c r="E24" s="368" t="s">
        <v>389</v>
      </c>
      <c r="F24" s="368" t="s">
        <v>1113</v>
      </c>
      <c r="G24" s="368" t="s">
        <v>465</v>
      </c>
      <c r="H24" s="368" t="s">
        <v>544</v>
      </c>
      <c r="I24" s="370" t="s">
        <v>1039</v>
      </c>
      <c r="J24" s="371" t="s">
        <v>294</v>
      </c>
      <c r="K24" s="372">
        <v>30521100</v>
      </c>
      <c r="L24" s="372">
        <v>0</v>
      </c>
    </row>
    <row r="25" spans="2:12" ht="24.75" x14ac:dyDescent="0.25">
      <c r="B25" s="368" t="s">
        <v>536</v>
      </c>
      <c r="C25" s="369">
        <v>46234</v>
      </c>
      <c r="D25" s="369">
        <v>46260.829201585599</v>
      </c>
      <c r="E25" s="368" t="s">
        <v>389</v>
      </c>
      <c r="F25" s="368" t="s">
        <v>1141</v>
      </c>
      <c r="G25" s="368" t="s">
        <v>1123</v>
      </c>
      <c r="H25" s="368" t="s">
        <v>538</v>
      </c>
      <c r="I25" s="370" t="s">
        <v>538</v>
      </c>
      <c r="J25" s="371" t="s">
        <v>538</v>
      </c>
      <c r="K25" s="372">
        <v>0</v>
      </c>
      <c r="L25" s="372">
        <v>24998159</v>
      </c>
    </row>
    <row r="26" spans="2:12" ht="24.75" x14ac:dyDescent="0.25">
      <c r="B26" s="368" t="s">
        <v>536</v>
      </c>
      <c r="C26" s="369">
        <v>46234</v>
      </c>
      <c r="D26" s="369">
        <v>46260.829201585599</v>
      </c>
      <c r="E26" s="368" t="s">
        <v>389</v>
      </c>
      <c r="F26" s="368" t="s">
        <v>1141</v>
      </c>
      <c r="G26" s="368" t="s">
        <v>1123</v>
      </c>
      <c r="H26" s="368" t="s">
        <v>544</v>
      </c>
      <c r="I26" s="370" t="s">
        <v>1062</v>
      </c>
      <c r="J26" s="371" t="s">
        <v>1063</v>
      </c>
      <c r="K26" s="372">
        <v>24998159</v>
      </c>
      <c r="L26" s="372">
        <v>0</v>
      </c>
    </row>
    <row r="27" spans="2:12" ht="24.75" x14ac:dyDescent="0.25">
      <c r="B27" s="368" t="s">
        <v>536</v>
      </c>
      <c r="C27" s="369">
        <v>46234</v>
      </c>
      <c r="D27" s="369">
        <v>46260.829201585599</v>
      </c>
      <c r="E27" s="368" t="s">
        <v>389</v>
      </c>
      <c r="F27" s="368" t="s">
        <v>1114</v>
      </c>
      <c r="G27" s="368" t="s">
        <v>343</v>
      </c>
      <c r="H27" s="368" t="s">
        <v>538</v>
      </c>
      <c r="I27" s="370" t="s">
        <v>538</v>
      </c>
      <c r="J27" s="371" t="s">
        <v>538</v>
      </c>
      <c r="K27" s="372">
        <v>0</v>
      </c>
      <c r="L27" s="372">
        <v>122018059</v>
      </c>
    </row>
    <row r="28" spans="2:12" ht="24.75" x14ac:dyDescent="0.25">
      <c r="B28" s="368" t="s">
        <v>536</v>
      </c>
      <c r="C28" s="369">
        <v>46234</v>
      </c>
      <c r="D28" s="369">
        <v>46260.829201585599</v>
      </c>
      <c r="E28" s="368" t="s">
        <v>389</v>
      </c>
      <c r="F28" s="368" t="s">
        <v>1114</v>
      </c>
      <c r="G28" s="368" t="s">
        <v>343</v>
      </c>
      <c r="H28" s="368" t="s">
        <v>544</v>
      </c>
      <c r="I28" s="370" t="s">
        <v>1156</v>
      </c>
      <c r="J28" s="371" t="s">
        <v>1157</v>
      </c>
      <c r="K28" s="372">
        <v>75132043</v>
      </c>
      <c r="L28" s="372">
        <v>0</v>
      </c>
    </row>
    <row r="29" spans="2:12" ht="24.75" x14ac:dyDescent="0.25">
      <c r="B29" s="368" t="s">
        <v>536</v>
      </c>
      <c r="C29" s="369">
        <v>46234</v>
      </c>
      <c r="D29" s="369">
        <v>46260.829201585599</v>
      </c>
      <c r="E29" s="368" t="s">
        <v>389</v>
      </c>
      <c r="F29" s="368" t="s">
        <v>1114</v>
      </c>
      <c r="G29" s="368" t="s">
        <v>343</v>
      </c>
      <c r="H29" s="368" t="s">
        <v>544</v>
      </c>
      <c r="I29" s="370" t="s">
        <v>990</v>
      </c>
      <c r="J29" s="371" t="s">
        <v>991</v>
      </c>
      <c r="K29" s="372">
        <v>46886016</v>
      </c>
      <c r="L29" s="372">
        <v>0</v>
      </c>
    </row>
    <row r="30" spans="2:12" ht="24.75" x14ac:dyDescent="0.25">
      <c r="B30" s="368" t="s">
        <v>536</v>
      </c>
      <c r="C30" s="369">
        <v>46234</v>
      </c>
      <c r="D30" s="369">
        <v>46260.829201585599</v>
      </c>
      <c r="E30" s="368" t="s">
        <v>389</v>
      </c>
      <c r="F30" s="368" t="s">
        <v>1142</v>
      </c>
      <c r="G30" s="368" t="s">
        <v>57</v>
      </c>
      <c r="H30" s="368" t="s">
        <v>538</v>
      </c>
      <c r="I30" s="370" t="s">
        <v>538</v>
      </c>
      <c r="J30" s="371" t="s">
        <v>538</v>
      </c>
      <c r="K30" s="372">
        <v>0</v>
      </c>
      <c r="L30" s="372">
        <v>19153408.620000001</v>
      </c>
    </row>
    <row r="31" spans="2:12" ht="24.75" x14ac:dyDescent="0.25">
      <c r="B31" s="368" t="s">
        <v>536</v>
      </c>
      <c r="C31" s="369">
        <v>46234</v>
      </c>
      <c r="D31" s="369">
        <v>46260.829201585599</v>
      </c>
      <c r="E31" s="368" t="s">
        <v>389</v>
      </c>
      <c r="F31" s="368" t="s">
        <v>1142</v>
      </c>
      <c r="G31" s="368" t="s">
        <v>57</v>
      </c>
      <c r="H31" s="368" t="s">
        <v>544</v>
      </c>
      <c r="I31" s="370" t="s">
        <v>1263</v>
      </c>
      <c r="J31" s="371" t="s">
        <v>1264</v>
      </c>
      <c r="K31" s="372">
        <v>410930</v>
      </c>
      <c r="L31" s="372">
        <v>0</v>
      </c>
    </row>
    <row r="32" spans="2:12" ht="24.75" x14ac:dyDescent="0.25">
      <c r="B32" s="368" t="s">
        <v>536</v>
      </c>
      <c r="C32" s="369">
        <v>46234</v>
      </c>
      <c r="D32" s="369">
        <v>46260.829201585599</v>
      </c>
      <c r="E32" s="368" t="s">
        <v>389</v>
      </c>
      <c r="F32" s="368" t="s">
        <v>1142</v>
      </c>
      <c r="G32" s="368" t="s">
        <v>57</v>
      </c>
      <c r="H32" s="368" t="s">
        <v>544</v>
      </c>
      <c r="I32" s="370" t="s">
        <v>1126</v>
      </c>
      <c r="J32" s="371" t="s">
        <v>1127</v>
      </c>
      <c r="K32" s="372">
        <v>16614999.449999999</v>
      </c>
      <c r="L32" s="372">
        <v>0</v>
      </c>
    </row>
    <row r="33" spans="2:12" ht="24.75" x14ac:dyDescent="0.25">
      <c r="B33" s="368" t="s">
        <v>536</v>
      </c>
      <c r="C33" s="369">
        <v>46234</v>
      </c>
      <c r="D33" s="369">
        <v>46260.829201585599</v>
      </c>
      <c r="E33" s="368" t="s">
        <v>389</v>
      </c>
      <c r="F33" s="368" t="s">
        <v>1142</v>
      </c>
      <c r="G33" s="368" t="s">
        <v>57</v>
      </c>
      <c r="H33" s="368" t="s">
        <v>544</v>
      </c>
      <c r="I33" s="370" t="s">
        <v>1185</v>
      </c>
      <c r="J33" s="371" t="s">
        <v>1186</v>
      </c>
      <c r="K33" s="372">
        <v>2127479.17</v>
      </c>
      <c r="L33" s="372">
        <v>0</v>
      </c>
    </row>
    <row r="34" spans="2:12" ht="24.75" x14ac:dyDescent="0.25">
      <c r="B34" s="368" t="s">
        <v>536</v>
      </c>
      <c r="C34" s="369">
        <v>46234</v>
      </c>
      <c r="D34" s="369">
        <v>46260.829201585599</v>
      </c>
      <c r="E34" s="368" t="s">
        <v>389</v>
      </c>
      <c r="F34" s="368" t="s">
        <v>1171</v>
      </c>
      <c r="G34" s="368" t="s">
        <v>344</v>
      </c>
      <c r="H34" s="368" t="s">
        <v>538</v>
      </c>
      <c r="I34" s="370" t="s">
        <v>538</v>
      </c>
      <c r="J34" s="371" t="s">
        <v>538</v>
      </c>
      <c r="K34" s="372">
        <v>0</v>
      </c>
      <c r="L34" s="372">
        <v>8043260</v>
      </c>
    </row>
    <row r="35" spans="2:12" ht="24.75" x14ac:dyDescent="0.25">
      <c r="B35" s="368" t="s">
        <v>536</v>
      </c>
      <c r="C35" s="369">
        <v>46234</v>
      </c>
      <c r="D35" s="369">
        <v>46260.829201585599</v>
      </c>
      <c r="E35" s="368" t="s">
        <v>389</v>
      </c>
      <c r="F35" s="368" t="s">
        <v>1171</v>
      </c>
      <c r="G35" s="368" t="s">
        <v>344</v>
      </c>
      <c r="H35" s="368" t="s">
        <v>544</v>
      </c>
      <c r="I35" s="370" t="s">
        <v>1259</v>
      </c>
      <c r="J35" s="371" t="s">
        <v>1260</v>
      </c>
      <c r="K35" s="372">
        <v>4494511</v>
      </c>
      <c r="L35" s="372">
        <v>0</v>
      </c>
    </row>
    <row r="36" spans="2:12" ht="24.75" x14ac:dyDescent="0.25">
      <c r="B36" s="368" t="s">
        <v>536</v>
      </c>
      <c r="C36" s="369">
        <v>46234</v>
      </c>
      <c r="D36" s="369">
        <v>46260.829201585599</v>
      </c>
      <c r="E36" s="368" t="s">
        <v>389</v>
      </c>
      <c r="F36" s="368" t="s">
        <v>1171</v>
      </c>
      <c r="G36" s="368" t="s">
        <v>344</v>
      </c>
      <c r="H36" s="368" t="s">
        <v>544</v>
      </c>
      <c r="I36" s="370" t="s">
        <v>584</v>
      </c>
      <c r="J36" s="371" t="s">
        <v>215</v>
      </c>
      <c r="K36" s="372">
        <v>1749766</v>
      </c>
      <c r="L36" s="372">
        <v>0</v>
      </c>
    </row>
    <row r="37" spans="2:12" ht="24.75" x14ac:dyDescent="0.25">
      <c r="B37" s="368" t="s">
        <v>536</v>
      </c>
      <c r="C37" s="369">
        <v>46234</v>
      </c>
      <c r="D37" s="369">
        <v>46260.829201585599</v>
      </c>
      <c r="E37" s="368" t="s">
        <v>389</v>
      </c>
      <c r="F37" s="368" t="s">
        <v>1171</v>
      </c>
      <c r="G37" s="368" t="s">
        <v>344</v>
      </c>
      <c r="H37" s="368" t="s">
        <v>544</v>
      </c>
      <c r="I37" s="370" t="s">
        <v>984</v>
      </c>
      <c r="J37" s="371" t="s">
        <v>985</v>
      </c>
      <c r="K37" s="372">
        <v>1722823</v>
      </c>
      <c r="L37" s="372">
        <v>0</v>
      </c>
    </row>
    <row r="38" spans="2:12" ht="24.75" x14ac:dyDescent="0.25">
      <c r="B38" s="368" t="s">
        <v>536</v>
      </c>
      <c r="C38" s="369">
        <v>46234</v>
      </c>
      <c r="D38" s="369">
        <v>46260.829201585599</v>
      </c>
      <c r="E38" s="368" t="s">
        <v>389</v>
      </c>
      <c r="F38" s="368" t="s">
        <v>1171</v>
      </c>
      <c r="G38" s="368" t="s">
        <v>344</v>
      </c>
      <c r="H38" s="368" t="s">
        <v>544</v>
      </c>
      <c r="I38" s="370" t="s">
        <v>650</v>
      </c>
      <c r="J38" s="371" t="s">
        <v>651</v>
      </c>
      <c r="K38" s="372">
        <v>76160</v>
      </c>
      <c r="L38" s="372">
        <v>0</v>
      </c>
    </row>
    <row r="39" spans="2:12" ht="24.75" x14ac:dyDescent="0.25">
      <c r="B39" s="368" t="s">
        <v>536</v>
      </c>
      <c r="C39" s="369">
        <v>46234</v>
      </c>
      <c r="D39" s="369">
        <v>46260.829201585599</v>
      </c>
      <c r="E39" s="368" t="s">
        <v>389</v>
      </c>
      <c r="F39" s="368" t="s">
        <v>1073</v>
      </c>
      <c r="G39" s="368" t="s">
        <v>295</v>
      </c>
      <c r="H39" s="368" t="s">
        <v>538</v>
      </c>
      <c r="I39" s="370" t="s">
        <v>538</v>
      </c>
      <c r="J39" s="371" t="s">
        <v>538</v>
      </c>
      <c r="K39" s="372">
        <v>0</v>
      </c>
      <c r="L39" s="372">
        <v>41703590</v>
      </c>
    </row>
    <row r="40" spans="2:12" ht="24.75" x14ac:dyDescent="0.25">
      <c r="B40" s="368" t="s">
        <v>536</v>
      </c>
      <c r="C40" s="369">
        <v>46234</v>
      </c>
      <c r="D40" s="369">
        <v>46260.829201585599</v>
      </c>
      <c r="E40" s="368" t="s">
        <v>389</v>
      </c>
      <c r="F40" s="368" t="s">
        <v>1073</v>
      </c>
      <c r="G40" s="368" t="s">
        <v>295</v>
      </c>
      <c r="H40" s="368" t="s">
        <v>544</v>
      </c>
      <c r="I40" s="370" t="s">
        <v>556</v>
      </c>
      <c r="J40" s="371" t="s">
        <v>557</v>
      </c>
      <c r="K40" s="372">
        <v>33403620</v>
      </c>
      <c r="L40" s="372">
        <v>0</v>
      </c>
    </row>
    <row r="41" spans="2:12" ht="24.75" x14ac:dyDescent="0.25">
      <c r="B41" s="368" t="s">
        <v>536</v>
      </c>
      <c r="C41" s="369">
        <v>46234</v>
      </c>
      <c r="D41" s="369">
        <v>46260.829201585599</v>
      </c>
      <c r="E41" s="368" t="s">
        <v>389</v>
      </c>
      <c r="F41" s="368" t="s">
        <v>1073</v>
      </c>
      <c r="G41" s="368" t="s">
        <v>295</v>
      </c>
      <c r="H41" s="368" t="s">
        <v>544</v>
      </c>
      <c r="I41" s="370" t="s">
        <v>1041</v>
      </c>
      <c r="J41" s="371" t="s">
        <v>1042</v>
      </c>
      <c r="K41" s="372">
        <v>2039420</v>
      </c>
      <c r="L41" s="372">
        <v>0</v>
      </c>
    </row>
    <row r="42" spans="2:12" ht="24.75" x14ac:dyDescent="0.25">
      <c r="B42" s="368" t="s">
        <v>536</v>
      </c>
      <c r="C42" s="369">
        <v>46234</v>
      </c>
      <c r="D42" s="369">
        <v>46260.829201585599</v>
      </c>
      <c r="E42" s="368" t="s">
        <v>389</v>
      </c>
      <c r="F42" s="368" t="s">
        <v>1073</v>
      </c>
      <c r="G42" s="368" t="s">
        <v>295</v>
      </c>
      <c r="H42" s="368" t="s">
        <v>544</v>
      </c>
      <c r="I42" s="370" t="s">
        <v>1143</v>
      </c>
      <c r="J42" s="371" t="s">
        <v>1144</v>
      </c>
      <c r="K42" s="372">
        <v>6260550</v>
      </c>
      <c r="L42" s="372">
        <v>0</v>
      </c>
    </row>
    <row r="43" spans="2:12" ht="24.75" x14ac:dyDescent="0.25">
      <c r="B43" s="368" t="s">
        <v>536</v>
      </c>
      <c r="C43" s="369">
        <v>46234</v>
      </c>
      <c r="D43" s="369">
        <v>46260.829201585599</v>
      </c>
      <c r="E43" s="368" t="s">
        <v>389</v>
      </c>
      <c r="F43" s="368" t="s">
        <v>1115</v>
      </c>
      <c r="G43" s="368" t="s">
        <v>345</v>
      </c>
      <c r="H43" s="368" t="s">
        <v>538</v>
      </c>
      <c r="I43" s="370" t="s">
        <v>538</v>
      </c>
      <c r="J43" s="371" t="s">
        <v>538</v>
      </c>
      <c r="K43" s="372">
        <v>0</v>
      </c>
      <c r="L43" s="372">
        <v>22194895</v>
      </c>
    </row>
    <row r="44" spans="2:12" ht="24.75" x14ac:dyDescent="0.25">
      <c r="B44" s="368" t="s">
        <v>536</v>
      </c>
      <c r="C44" s="369">
        <v>46234</v>
      </c>
      <c r="D44" s="369">
        <v>46260.829201585599</v>
      </c>
      <c r="E44" s="368" t="s">
        <v>389</v>
      </c>
      <c r="F44" s="368" t="s">
        <v>1115</v>
      </c>
      <c r="G44" s="368" t="s">
        <v>345</v>
      </c>
      <c r="H44" s="368" t="s">
        <v>544</v>
      </c>
      <c r="I44" s="370" t="s">
        <v>1085</v>
      </c>
      <c r="J44" s="371" t="s">
        <v>1086</v>
      </c>
      <c r="K44" s="372">
        <v>4829193</v>
      </c>
      <c r="L44" s="372">
        <v>0</v>
      </c>
    </row>
    <row r="45" spans="2:12" ht="24.75" x14ac:dyDescent="0.25">
      <c r="B45" s="368" t="s">
        <v>536</v>
      </c>
      <c r="C45" s="369">
        <v>46234</v>
      </c>
      <c r="D45" s="369">
        <v>46260.829201585599</v>
      </c>
      <c r="E45" s="368" t="s">
        <v>389</v>
      </c>
      <c r="F45" s="368" t="s">
        <v>1115</v>
      </c>
      <c r="G45" s="368" t="s">
        <v>345</v>
      </c>
      <c r="H45" s="368" t="s">
        <v>544</v>
      </c>
      <c r="I45" s="370" t="s">
        <v>696</v>
      </c>
      <c r="J45" s="371" t="s">
        <v>255</v>
      </c>
      <c r="K45" s="372">
        <v>8064896</v>
      </c>
      <c r="L45" s="372">
        <v>0</v>
      </c>
    </row>
    <row r="46" spans="2:12" ht="24.75" x14ac:dyDescent="0.25">
      <c r="B46" s="368" t="s">
        <v>536</v>
      </c>
      <c r="C46" s="369">
        <v>46234</v>
      </c>
      <c r="D46" s="369">
        <v>46260.829201585599</v>
      </c>
      <c r="E46" s="368" t="s">
        <v>389</v>
      </c>
      <c r="F46" s="368" t="s">
        <v>1115</v>
      </c>
      <c r="G46" s="368" t="s">
        <v>345</v>
      </c>
      <c r="H46" s="368" t="s">
        <v>544</v>
      </c>
      <c r="I46" s="370" t="s">
        <v>1224</v>
      </c>
      <c r="J46" s="371" t="s">
        <v>1225</v>
      </c>
      <c r="K46" s="372">
        <v>9300806</v>
      </c>
      <c r="L46" s="372">
        <v>0</v>
      </c>
    </row>
    <row r="47" spans="2:12" ht="24.75" x14ac:dyDescent="0.25">
      <c r="B47" s="368" t="s">
        <v>536</v>
      </c>
      <c r="C47" s="369">
        <v>46234</v>
      </c>
      <c r="D47" s="369">
        <v>46260.829201585599</v>
      </c>
      <c r="E47" s="368" t="s">
        <v>389</v>
      </c>
      <c r="F47" s="368" t="s">
        <v>1172</v>
      </c>
      <c r="G47" s="368" t="s">
        <v>346</v>
      </c>
      <c r="H47" s="368" t="s">
        <v>538</v>
      </c>
      <c r="I47" s="370" t="s">
        <v>538</v>
      </c>
      <c r="J47" s="371" t="s">
        <v>538</v>
      </c>
      <c r="K47" s="372">
        <v>0</v>
      </c>
      <c r="L47" s="372">
        <v>2506069.84</v>
      </c>
    </row>
    <row r="48" spans="2:12" ht="24.75" x14ac:dyDescent="0.25">
      <c r="B48" s="368" t="s">
        <v>536</v>
      </c>
      <c r="C48" s="369">
        <v>46234</v>
      </c>
      <c r="D48" s="369">
        <v>46260.829201585599</v>
      </c>
      <c r="E48" s="368" t="s">
        <v>389</v>
      </c>
      <c r="F48" s="368" t="s">
        <v>1172</v>
      </c>
      <c r="G48" s="368" t="s">
        <v>346</v>
      </c>
      <c r="H48" s="368" t="s">
        <v>544</v>
      </c>
      <c r="I48" s="370" t="s">
        <v>584</v>
      </c>
      <c r="J48" s="371" t="s">
        <v>215</v>
      </c>
      <c r="K48" s="372">
        <v>2506069.84</v>
      </c>
      <c r="L48" s="372">
        <v>0</v>
      </c>
    </row>
    <row r="49" spans="2:12" ht="24.75" x14ac:dyDescent="0.25">
      <c r="B49" s="368" t="s">
        <v>536</v>
      </c>
      <c r="C49" s="369">
        <v>46234</v>
      </c>
      <c r="D49" s="369">
        <v>46260.829201585599</v>
      </c>
      <c r="E49" s="368" t="s">
        <v>389</v>
      </c>
      <c r="F49" s="368" t="s">
        <v>1173</v>
      </c>
      <c r="G49" s="368" t="s">
        <v>347</v>
      </c>
      <c r="H49" s="368" t="s">
        <v>538</v>
      </c>
      <c r="I49" s="370" t="s">
        <v>538</v>
      </c>
      <c r="J49" s="371" t="s">
        <v>538</v>
      </c>
      <c r="K49" s="372">
        <v>0</v>
      </c>
      <c r="L49" s="372">
        <v>161000</v>
      </c>
    </row>
    <row r="50" spans="2:12" ht="24.75" x14ac:dyDescent="0.25">
      <c r="B50" s="368" t="s">
        <v>536</v>
      </c>
      <c r="C50" s="369">
        <v>46234</v>
      </c>
      <c r="D50" s="369">
        <v>46260.829201585599</v>
      </c>
      <c r="E50" s="368" t="s">
        <v>389</v>
      </c>
      <c r="F50" s="368" t="s">
        <v>1173</v>
      </c>
      <c r="G50" s="368" t="s">
        <v>347</v>
      </c>
      <c r="H50" s="368" t="s">
        <v>544</v>
      </c>
      <c r="I50" s="370" t="s">
        <v>584</v>
      </c>
      <c r="J50" s="371" t="s">
        <v>215</v>
      </c>
      <c r="K50" s="372">
        <v>161000</v>
      </c>
      <c r="L50" s="372">
        <v>0</v>
      </c>
    </row>
    <row r="51" spans="2:12" ht="24.75" x14ac:dyDescent="0.25">
      <c r="B51" s="368" t="s">
        <v>536</v>
      </c>
      <c r="C51" s="369">
        <v>46234</v>
      </c>
      <c r="D51" s="369">
        <v>46260.829201585599</v>
      </c>
      <c r="E51" s="368" t="s">
        <v>389</v>
      </c>
      <c r="F51" s="368" t="s">
        <v>1174</v>
      </c>
      <c r="G51" s="368" t="s">
        <v>349</v>
      </c>
      <c r="H51" s="368" t="s">
        <v>538</v>
      </c>
      <c r="I51" s="370" t="s">
        <v>538</v>
      </c>
      <c r="J51" s="371" t="s">
        <v>538</v>
      </c>
      <c r="K51" s="372">
        <v>0</v>
      </c>
      <c r="L51" s="372">
        <v>683984</v>
      </c>
    </row>
    <row r="52" spans="2:12" ht="24.75" x14ac:dyDescent="0.25">
      <c r="B52" s="368" t="s">
        <v>536</v>
      </c>
      <c r="C52" s="369">
        <v>46234</v>
      </c>
      <c r="D52" s="369">
        <v>46260.829201585599</v>
      </c>
      <c r="E52" s="368" t="s">
        <v>389</v>
      </c>
      <c r="F52" s="368" t="s">
        <v>1174</v>
      </c>
      <c r="G52" s="368" t="s">
        <v>349</v>
      </c>
      <c r="H52" s="368" t="s">
        <v>544</v>
      </c>
      <c r="I52" s="370" t="s">
        <v>1175</v>
      </c>
      <c r="J52" s="371" t="s">
        <v>1176</v>
      </c>
      <c r="K52" s="372">
        <v>583984</v>
      </c>
      <c r="L52" s="372">
        <v>0</v>
      </c>
    </row>
    <row r="53" spans="2:12" ht="24.75" x14ac:dyDescent="0.25">
      <c r="B53" s="368" t="s">
        <v>536</v>
      </c>
      <c r="C53" s="369">
        <v>46234</v>
      </c>
      <c r="D53" s="369">
        <v>46260.829201585599</v>
      </c>
      <c r="E53" s="368" t="s">
        <v>389</v>
      </c>
      <c r="F53" s="368" t="s">
        <v>1174</v>
      </c>
      <c r="G53" s="368" t="s">
        <v>349</v>
      </c>
      <c r="H53" s="368" t="s">
        <v>544</v>
      </c>
      <c r="I53" s="370" t="s">
        <v>584</v>
      </c>
      <c r="J53" s="371" t="s">
        <v>215</v>
      </c>
      <c r="K53" s="372">
        <v>100000</v>
      </c>
      <c r="L53" s="372">
        <v>0</v>
      </c>
    </row>
    <row r="54" spans="2:12" ht="24.75" x14ac:dyDescent="0.25">
      <c r="B54" s="368" t="s">
        <v>536</v>
      </c>
      <c r="C54" s="369">
        <v>46234</v>
      </c>
      <c r="D54" s="369">
        <v>46260.829201585599</v>
      </c>
      <c r="E54" s="368" t="s">
        <v>389</v>
      </c>
      <c r="F54" s="368" t="s">
        <v>1116</v>
      </c>
      <c r="G54" s="368" t="s">
        <v>350</v>
      </c>
      <c r="H54" s="368" t="s">
        <v>538</v>
      </c>
      <c r="I54" s="370" t="s">
        <v>538</v>
      </c>
      <c r="J54" s="371" t="s">
        <v>538</v>
      </c>
      <c r="K54" s="372">
        <v>0</v>
      </c>
      <c r="L54" s="372">
        <v>25585216.300000001</v>
      </c>
    </row>
    <row r="55" spans="2:12" ht="24.75" x14ac:dyDescent="0.25">
      <c r="B55" s="368" t="s">
        <v>536</v>
      </c>
      <c r="C55" s="369">
        <v>46234</v>
      </c>
      <c r="D55" s="369">
        <v>46260.829201585599</v>
      </c>
      <c r="E55" s="368" t="s">
        <v>389</v>
      </c>
      <c r="F55" s="368" t="s">
        <v>1116</v>
      </c>
      <c r="G55" s="368" t="s">
        <v>350</v>
      </c>
      <c r="H55" s="368" t="s">
        <v>544</v>
      </c>
      <c r="I55" s="370" t="s">
        <v>584</v>
      </c>
      <c r="J55" s="371" t="s">
        <v>215</v>
      </c>
      <c r="K55" s="372">
        <v>270900</v>
      </c>
      <c r="L55" s="372">
        <v>0</v>
      </c>
    </row>
    <row r="56" spans="2:12" ht="24.75" x14ac:dyDescent="0.25">
      <c r="B56" s="368" t="s">
        <v>536</v>
      </c>
      <c r="C56" s="369">
        <v>46234</v>
      </c>
      <c r="D56" s="369">
        <v>46260.829201585599</v>
      </c>
      <c r="E56" s="368" t="s">
        <v>389</v>
      </c>
      <c r="F56" s="368" t="s">
        <v>1116</v>
      </c>
      <c r="G56" s="368" t="s">
        <v>350</v>
      </c>
      <c r="H56" s="368" t="s">
        <v>544</v>
      </c>
      <c r="I56" s="370" t="s">
        <v>616</v>
      </c>
      <c r="J56" s="371" t="s">
        <v>617</v>
      </c>
      <c r="K56" s="372">
        <v>23757973.949999999</v>
      </c>
      <c r="L56" s="372">
        <v>0</v>
      </c>
    </row>
    <row r="57" spans="2:12" ht="24.75" x14ac:dyDescent="0.25">
      <c r="B57" s="368" t="s">
        <v>536</v>
      </c>
      <c r="C57" s="369">
        <v>46234</v>
      </c>
      <c r="D57" s="369">
        <v>46260.829201585599</v>
      </c>
      <c r="E57" s="368" t="s">
        <v>389</v>
      </c>
      <c r="F57" s="368" t="s">
        <v>1116</v>
      </c>
      <c r="G57" s="368" t="s">
        <v>350</v>
      </c>
      <c r="H57" s="368" t="s">
        <v>544</v>
      </c>
      <c r="I57" s="370" t="s">
        <v>1185</v>
      </c>
      <c r="J57" s="371" t="s">
        <v>1186</v>
      </c>
      <c r="K57" s="372">
        <v>1556342.35</v>
      </c>
      <c r="L57" s="372">
        <v>0</v>
      </c>
    </row>
    <row r="58" spans="2:12" ht="24.75" x14ac:dyDescent="0.25">
      <c r="B58" s="368" t="s">
        <v>536</v>
      </c>
      <c r="C58" s="369">
        <v>46234</v>
      </c>
      <c r="D58" s="369">
        <v>46260.829201585599</v>
      </c>
      <c r="E58" s="368" t="s">
        <v>389</v>
      </c>
      <c r="F58" s="368" t="s">
        <v>1177</v>
      </c>
      <c r="G58" s="368" t="s">
        <v>352</v>
      </c>
      <c r="H58" s="368" t="s">
        <v>538</v>
      </c>
      <c r="I58" s="370" t="s">
        <v>538</v>
      </c>
      <c r="J58" s="371" t="s">
        <v>538</v>
      </c>
      <c r="K58" s="372">
        <v>0</v>
      </c>
      <c r="L58" s="372">
        <v>18499745.440000001</v>
      </c>
    </row>
    <row r="59" spans="2:12" ht="24.75" x14ac:dyDescent="0.25">
      <c r="B59" s="368" t="s">
        <v>536</v>
      </c>
      <c r="C59" s="369">
        <v>46234</v>
      </c>
      <c r="D59" s="369">
        <v>46260.829201585599</v>
      </c>
      <c r="E59" s="368" t="s">
        <v>389</v>
      </c>
      <c r="F59" s="368" t="s">
        <v>1177</v>
      </c>
      <c r="G59" s="368" t="s">
        <v>352</v>
      </c>
      <c r="H59" s="368" t="s">
        <v>544</v>
      </c>
      <c r="I59" s="370" t="s">
        <v>584</v>
      </c>
      <c r="J59" s="371" t="s">
        <v>215</v>
      </c>
      <c r="K59" s="372">
        <v>155800</v>
      </c>
      <c r="L59" s="372">
        <v>0</v>
      </c>
    </row>
    <row r="60" spans="2:12" ht="24.75" x14ac:dyDescent="0.25">
      <c r="B60" s="368" t="s">
        <v>536</v>
      </c>
      <c r="C60" s="369">
        <v>46234</v>
      </c>
      <c r="D60" s="369">
        <v>46260.829201585599</v>
      </c>
      <c r="E60" s="368" t="s">
        <v>389</v>
      </c>
      <c r="F60" s="368" t="s">
        <v>1177</v>
      </c>
      <c r="G60" s="368" t="s">
        <v>352</v>
      </c>
      <c r="H60" s="368" t="s">
        <v>544</v>
      </c>
      <c r="I60" s="370" t="s">
        <v>1185</v>
      </c>
      <c r="J60" s="371" t="s">
        <v>1186</v>
      </c>
      <c r="K60" s="372">
        <v>18343945.440000001</v>
      </c>
      <c r="L60" s="372">
        <v>0</v>
      </c>
    </row>
    <row r="61" spans="2:12" ht="24.75" x14ac:dyDescent="0.25">
      <c r="B61" s="368" t="s">
        <v>536</v>
      </c>
      <c r="C61" s="369">
        <v>46234</v>
      </c>
      <c r="D61" s="369">
        <v>46260.829201585599</v>
      </c>
      <c r="E61" s="368" t="s">
        <v>389</v>
      </c>
      <c r="F61" s="368" t="s">
        <v>1178</v>
      </c>
      <c r="G61" s="368" t="s">
        <v>263</v>
      </c>
      <c r="H61" s="368" t="s">
        <v>538</v>
      </c>
      <c r="I61" s="370" t="s">
        <v>538</v>
      </c>
      <c r="J61" s="371" t="s">
        <v>538</v>
      </c>
      <c r="K61" s="372">
        <v>0</v>
      </c>
      <c r="L61" s="372">
        <v>981750</v>
      </c>
    </row>
    <row r="62" spans="2:12" ht="24.75" x14ac:dyDescent="0.25">
      <c r="B62" s="368" t="s">
        <v>536</v>
      </c>
      <c r="C62" s="369">
        <v>46234</v>
      </c>
      <c r="D62" s="369">
        <v>46260.829201585599</v>
      </c>
      <c r="E62" s="368" t="s">
        <v>389</v>
      </c>
      <c r="F62" s="368" t="s">
        <v>1178</v>
      </c>
      <c r="G62" s="368" t="s">
        <v>263</v>
      </c>
      <c r="H62" s="368" t="s">
        <v>544</v>
      </c>
      <c r="I62" s="370" t="s">
        <v>1154</v>
      </c>
      <c r="J62" s="371" t="s">
        <v>1155</v>
      </c>
      <c r="K62" s="372">
        <v>981750</v>
      </c>
      <c r="L62" s="372">
        <v>0</v>
      </c>
    </row>
    <row r="63" spans="2:12" ht="24.75" x14ac:dyDescent="0.25">
      <c r="B63" s="368" t="s">
        <v>536</v>
      </c>
      <c r="C63" s="369">
        <v>46234</v>
      </c>
      <c r="D63" s="369">
        <v>46260.829201585599</v>
      </c>
      <c r="E63" s="368" t="s">
        <v>389</v>
      </c>
      <c r="F63" s="368" t="s">
        <v>1221</v>
      </c>
      <c r="G63" s="368" t="s">
        <v>1202</v>
      </c>
      <c r="H63" s="368" t="s">
        <v>538</v>
      </c>
      <c r="I63" s="370" t="s">
        <v>538</v>
      </c>
      <c r="J63" s="371" t="s">
        <v>538</v>
      </c>
      <c r="K63" s="372">
        <v>0</v>
      </c>
      <c r="L63" s="372">
        <v>7800000</v>
      </c>
    </row>
    <row r="64" spans="2:12" ht="24.75" x14ac:dyDescent="0.25">
      <c r="B64" s="368" t="s">
        <v>536</v>
      </c>
      <c r="C64" s="369">
        <v>46234</v>
      </c>
      <c r="D64" s="369">
        <v>46260.829201585599</v>
      </c>
      <c r="E64" s="368" t="s">
        <v>389</v>
      </c>
      <c r="F64" s="368" t="s">
        <v>1221</v>
      </c>
      <c r="G64" s="368" t="s">
        <v>1202</v>
      </c>
      <c r="H64" s="368" t="s">
        <v>544</v>
      </c>
      <c r="I64" s="370" t="s">
        <v>1226</v>
      </c>
      <c r="J64" s="371" t="s">
        <v>1227</v>
      </c>
      <c r="K64" s="372">
        <v>7800000</v>
      </c>
      <c r="L64" s="372">
        <v>0</v>
      </c>
    </row>
    <row r="65" spans="2:12" ht="24.75" x14ac:dyDescent="0.25">
      <c r="B65" s="368" t="s">
        <v>536</v>
      </c>
      <c r="C65" s="369">
        <v>46234</v>
      </c>
      <c r="D65" s="369">
        <v>46260.829201585599</v>
      </c>
      <c r="E65" s="368" t="s">
        <v>389</v>
      </c>
      <c r="F65" s="368" t="s">
        <v>1147</v>
      </c>
      <c r="G65" s="368" t="s">
        <v>278</v>
      </c>
      <c r="H65" s="368" t="s">
        <v>538</v>
      </c>
      <c r="I65" s="370" t="s">
        <v>538</v>
      </c>
      <c r="J65" s="371" t="s">
        <v>538</v>
      </c>
      <c r="K65" s="372">
        <v>0</v>
      </c>
      <c r="L65" s="372">
        <v>33004261</v>
      </c>
    </row>
    <row r="66" spans="2:12" ht="24.75" x14ac:dyDescent="0.25">
      <c r="B66" s="368" t="s">
        <v>536</v>
      </c>
      <c r="C66" s="369">
        <v>46234</v>
      </c>
      <c r="D66" s="369">
        <v>46260.829201585599</v>
      </c>
      <c r="E66" s="368" t="s">
        <v>389</v>
      </c>
      <c r="F66" s="368" t="s">
        <v>1147</v>
      </c>
      <c r="G66" s="368" t="s">
        <v>278</v>
      </c>
      <c r="H66" s="368" t="s">
        <v>544</v>
      </c>
      <c r="I66" s="370" t="s">
        <v>784</v>
      </c>
      <c r="J66" s="371" t="s">
        <v>785</v>
      </c>
      <c r="K66" s="372">
        <v>29090963</v>
      </c>
      <c r="L66" s="372">
        <v>0</v>
      </c>
    </row>
    <row r="67" spans="2:12" ht="24.75" x14ac:dyDescent="0.25">
      <c r="B67" s="368" t="s">
        <v>536</v>
      </c>
      <c r="C67" s="369">
        <v>46234</v>
      </c>
      <c r="D67" s="369">
        <v>46260.829201585599</v>
      </c>
      <c r="E67" s="368" t="s">
        <v>389</v>
      </c>
      <c r="F67" s="368" t="s">
        <v>1147</v>
      </c>
      <c r="G67" s="368" t="s">
        <v>278</v>
      </c>
      <c r="H67" s="368" t="s">
        <v>544</v>
      </c>
      <c r="I67" s="370" t="s">
        <v>1099</v>
      </c>
      <c r="J67" s="371" t="s">
        <v>1100</v>
      </c>
      <c r="K67" s="372">
        <v>2600119</v>
      </c>
      <c r="L67" s="372">
        <v>0</v>
      </c>
    </row>
    <row r="68" spans="2:12" ht="24.75" x14ac:dyDescent="0.25">
      <c r="B68" s="368" t="s">
        <v>536</v>
      </c>
      <c r="C68" s="369">
        <v>46234</v>
      </c>
      <c r="D68" s="369">
        <v>46260.829201585599</v>
      </c>
      <c r="E68" s="368" t="s">
        <v>389</v>
      </c>
      <c r="F68" s="368" t="s">
        <v>1147</v>
      </c>
      <c r="G68" s="368" t="s">
        <v>278</v>
      </c>
      <c r="H68" s="368" t="s">
        <v>544</v>
      </c>
      <c r="I68" s="370" t="s">
        <v>886</v>
      </c>
      <c r="J68" s="371" t="s">
        <v>887</v>
      </c>
      <c r="K68" s="372">
        <v>1313179</v>
      </c>
      <c r="L68" s="372">
        <v>0</v>
      </c>
    </row>
    <row r="69" spans="2:12" ht="24.75" x14ac:dyDescent="0.25">
      <c r="B69" s="368" t="s">
        <v>536</v>
      </c>
      <c r="C69" s="369">
        <v>46234</v>
      </c>
      <c r="D69" s="369">
        <v>46260.829201585599</v>
      </c>
      <c r="E69" s="368" t="s">
        <v>389</v>
      </c>
      <c r="F69" s="368" t="s">
        <v>1117</v>
      </c>
      <c r="G69" s="368" t="s">
        <v>279</v>
      </c>
      <c r="H69" s="368" t="s">
        <v>538</v>
      </c>
      <c r="I69" s="370" t="s">
        <v>538</v>
      </c>
      <c r="J69" s="371" t="s">
        <v>538</v>
      </c>
      <c r="K69" s="372">
        <v>0</v>
      </c>
      <c r="L69" s="372">
        <v>959024190.41999996</v>
      </c>
    </row>
    <row r="70" spans="2:12" ht="24.75" x14ac:dyDescent="0.25">
      <c r="B70" s="368" t="s">
        <v>536</v>
      </c>
      <c r="C70" s="369">
        <v>46234</v>
      </c>
      <c r="D70" s="369">
        <v>46260.829201585599</v>
      </c>
      <c r="E70" s="368" t="s">
        <v>389</v>
      </c>
      <c r="F70" s="368" t="s">
        <v>1117</v>
      </c>
      <c r="G70" s="368" t="s">
        <v>279</v>
      </c>
      <c r="H70" s="368" t="s">
        <v>544</v>
      </c>
      <c r="I70" s="370" t="s">
        <v>756</v>
      </c>
      <c r="J70" s="371" t="s">
        <v>757</v>
      </c>
      <c r="K70" s="372">
        <v>18797340.829999998</v>
      </c>
      <c r="L70" s="372">
        <v>0</v>
      </c>
    </row>
    <row r="71" spans="2:12" ht="24.75" x14ac:dyDescent="0.25">
      <c r="B71" s="368" t="s">
        <v>536</v>
      </c>
      <c r="C71" s="369">
        <v>46234</v>
      </c>
      <c r="D71" s="369">
        <v>46260.829201585599</v>
      </c>
      <c r="E71" s="368" t="s">
        <v>389</v>
      </c>
      <c r="F71" s="368" t="s">
        <v>1117</v>
      </c>
      <c r="G71" s="368" t="s">
        <v>279</v>
      </c>
      <c r="H71" s="368" t="s">
        <v>544</v>
      </c>
      <c r="I71" s="370" t="s">
        <v>760</v>
      </c>
      <c r="J71" s="371" t="s">
        <v>761</v>
      </c>
      <c r="K71" s="372">
        <v>48873549.899999999</v>
      </c>
      <c r="L71" s="372">
        <v>0</v>
      </c>
    </row>
    <row r="72" spans="2:12" ht="24.75" x14ac:dyDescent="0.25">
      <c r="B72" s="368" t="s">
        <v>536</v>
      </c>
      <c r="C72" s="369">
        <v>46234</v>
      </c>
      <c r="D72" s="369">
        <v>46260.829201585599</v>
      </c>
      <c r="E72" s="368" t="s">
        <v>389</v>
      </c>
      <c r="F72" s="368" t="s">
        <v>1117</v>
      </c>
      <c r="G72" s="368" t="s">
        <v>279</v>
      </c>
      <c r="H72" s="368" t="s">
        <v>544</v>
      </c>
      <c r="I72" s="370" t="s">
        <v>1087</v>
      </c>
      <c r="J72" s="371" t="s">
        <v>1088</v>
      </c>
      <c r="K72" s="372">
        <v>15815693.67</v>
      </c>
      <c r="L72" s="372">
        <v>0</v>
      </c>
    </row>
    <row r="73" spans="2:12" ht="24.75" x14ac:dyDescent="0.25">
      <c r="B73" s="368" t="s">
        <v>536</v>
      </c>
      <c r="C73" s="369">
        <v>46234</v>
      </c>
      <c r="D73" s="369">
        <v>46260.829201585599</v>
      </c>
      <c r="E73" s="368" t="s">
        <v>389</v>
      </c>
      <c r="F73" s="368" t="s">
        <v>1117</v>
      </c>
      <c r="G73" s="368" t="s">
        <v>279</v>
      </c>
      <c r="H73" s="368" t="s">
        <v>544</v>
      </c>
      <c r="I73" s="370" t="s">
        <v>764</v>
      </c>
      <c r="J73" s="371" t="s">
        <v>765</v>
      </c>
      <c r="K73" s="372">
        <v>16279865.67</v>
      </c>
      <c r="L73" s="372">
        <v>0</v>
      </c>
    </row>
    <row r="74" spans="2:12" ht="24.75" x14ac:dyDescent="0.25">
      <c r="B74" s="368" t="s">
        <v>536</v>
      </c>
      <c r="C74" s="369">
        <v>46234</v>
      </c>
      <c r="D74" s="369">
        <v>46260.829201585599</v>
      </c>
      <c r="E74" s="368" t="s">
        <v>389</v>
      </c>
      <c r="F74" s="368" t="s">
        <v>1117</v>
      </c>
      <c r="G74" s="368" t="s">
        <v>279</v>
      </c>
      <c r="H74" s="368" t="s">
        <v>544</v>
      </c>
      <c r="I74" s="370" t="s">
        <v>1130</v>
      </c>
      <c r="J74" s="371" t="s">
        <v>1131</v>
      </c>
      <c r="K74" s="372">
        <v>19942985</v>
      </c>
      <c r="L74" s="372">
        <v>0</v>
      </c>
    </row>
    <row r="75" spans="2:12" ht="24.75" x14ac:dyDescent="0.25">
      <c r="B75" s="368" t="s">
        <v>536</v>
      </c>
      <c r="C75" s="369">
        <v>46234</v>
      </c>
      <c r="D75" s="369">
        <v>46260.829201585599</v>
      </c>
      <c r="E75" s="368" t="s">
        <v>389</v>
      </c>
      <c r="F75" s="368" t="s">
        <v>1117</v>
      </c>
      <c r="G75" s="368" t="s">
        <v>279</v>
      </c>
      <c r="H75" s="368" t="s">
        <v>544</v>
      </c>
      <c r="I75" s="370" t="s">
        <v>786</v>
      </c>
      <c r="J75" s="371" t="s">
        <v>787</v>
      </c>
      <c r="K75" s="372">
        <v>27856800.93</v>
      </c>
      <c r="L75" s="372">
        <v>0</v>
      </c>
    </row>
    <row r="76" spans="2:12" ht="24.75" x14ac:dyDescent="0.25">
      <c r="B76" s="368" t="s">
        <v>536</v>
      </c>
      <c r="C76" s="369">
        <v>46234</v>
      </c>
      <c r="D76" s="369">
        <v>46260.829201585599</v>
      </c>
      <c r="E76" s="368" t="s">
        <v>389</v>
      </c>
      <c r="F76" s="368" t="s">
        <v>1117</v>
      </c>
      <c r="G76" s="368" t="s">
        <v>279</v>
      </c>
      <c r="H76" s="368" t="s">
        <v>544</v>
      </c>
      <c r="I76" s="370" t="s">
        <v>792</v>
      </c>
      <c r="J76" s="371" t="s">
        <v>793</v>
      </c>
      <c r="K76" s="372">
        <v>11544097.5</v>
      </c>
      <c r="L76" s="372">
        <v>0</v>
      </c>
    </row>
    <row r="77" spans="2:12" ht="24.75" x14ac:dyDescent="0.25">
      <c r="B77" s="368" t="s">
        <v>536</v>
      </c>
      <c r="C77" s="369">
        <v>46234</v>
      </c>
      <c r="D77" s="369">
        <v>46260.829201585599</v>
      </c>
      <c r="E77" s="368" t="s">
        <v>389</v>
      </c>
      <c r="F77" s="368" t="s">
        <v>1117</v>
      </c>
      <c r="G77" s="368" t="s">
        <v>279</v>
      </c>
      <c r="H77" s="368" t="s">
        <v>544</v>
      </c>
      <c r="I77" s="370" t="s">
        <v>1089</v>
      </c>
      <c r="J77" s="371" t="s">
        <v>1090</v>
      </c>
      <c r="K77" s="372">
        <v>19610000</v>
      </c>
      <c r="L77" s="372">
        <v>0</v>
      </c>
    </row>
    <row r="78" spans="2:12" ht="24.75" x14ac:dyDescent="0.25">
      <c r="B78" s="368" t="s">
        <v>536</v>
      </c>
      <c r="C78" s="369">
        <v>46234</v>
      </c>
      <c r="D78" s="369">
        <v>46260.829201585599</v>
      </c>
      <c r="E78" s="368" t="s">
        <v>389</v>
      </c>
      <c r="F78" s="368" t="s">
        <v>1117</v>
      </c>
      <c r="G78" s="368" t="s">
        <v>279</v>
      </c>
      <c r="H78" s="368" t="s">
        <v>544</v>
      </c>
      <c r="I78" s="370" t="s">
        <v>798</v>
      </c>
      <c r="J78" s="371" t="s">
        <v>799</v>
      </c>
      <c r="K78" s="372">
        <v>29090963</v>
      </c>
      <c r="L78" s="372">
        <v>0</v>
      </c>
    </row>
    <row r="79" spans="2:12" ht="24.75" x14ac:dyDescent="0.25">
      <c r="B79" s="368" t="s">
        <v>536</v>
      </c>
      <c r="C79" s="369">
        <v>46234</v>
      </c>
      <c r="D79" s="369">
        <v>46260.829201585599</v>
      </c>
      <c r="E79" s="368" t="s">
        <v>389</v>
      </c>
      <c r="F79" s="368" t="s">
        <v>1117</v>
      </c>
      <c r="G79" s="368" t="s">
        <v>279</v>
      </c>
      <c r="H79" s="368" t="s">
        <v>544</v>
      </c>
      <c r="I79" s="370" t="s">
        <v>1132</v>
      </c>
      <c r="J79" s="371" t="s">
        <v>1133</v>
      </c>
      <c r="K79" s="372">
        <v>20411951</v>
      </c>
      <c r="L79" s="372">
        <v>0</v>
      </c>
    </row>
    <row r="80" spans="2:12" ht="24.75" x14ac:dyDescent="0.25">
      <c r="B80" s="368" t="s">
        <v>536</v>
      </c>
      <c r="C80" s="369">
        <v>46234</v>
      </c>
      <c r="D80" s="369">
        <v>46260.829201585599</v>
      </c>
      <c r="E80" s="368" t="s">
        <v>389</v>
      </c>
      <c r="F80" s="368" t="s">
        <v>1117</v>
      </c>
      <c r="G80" s="368" t="s">
        <v>279</v>
      </c>
      <c r="H80" s="368" t="s">
        <v>544</v>
      </c>
      <c r="I80" s="370" t="s">
        <v>1195</v>
      </c>
      <c r="J80" s="371" t="s">
        <v>1196</v>
      </c>
      <c r="K80" s="372">
        <v>12119596</v>
      </c>
      <c r="L80" s="372">
        <v>0</v>
      </c>
    </row>
    <row r="81" spans="2:12" ht="24.75" x14ac:dyDescent="0.25">
      <c r="B81" s="368" t="s">
        <v>536</v>
      </c>
      <c r="C81" s="369">
        <v>46234</v>
      </c>
      <c r="D81" s="369">
        <v>46260.829201585599</v>
      </c>
      <c r="E81" s="368" t="s">
        <v>389</v>
      </c>
      <c r="F81" s="368" t="s">
        <v>1117</v>
      </c>
      <c r="G81" s="368" t="s">
        <v>279</v>
      </c>
      <c r="H81" s="368" t="s">
        <v>544</v>
      </c>
      <c r="I81" s="370" t="s">
        <v>802</v>
      </c>
      <c r="J81" s="371" t="s">
        <v>803</v>
      </c>
      <c r="K81" s="372">
        <v>20768212</v>
      </c>
      <c r="L81" s="372">
        <v>0</v>
      </c>
    </row>
    <row r="82" spans="2:12" ht="24.75" x14ac:dyDescent="0.25">
      <c r="B82" s="368" t="s">
        <v>536</v>
      </c>
      <c r="C82" s="369">
        <v>46234</v>
      </c>
      <c r="D82" s="369">
        <v>46260.829201585599</v>
      </c>
      <c r="E82" s="368" t="s">
        <v>389</v>
      </c>
      <c r="F82" s="368" t="s">
        <v>1117</v>
      </c>
      <c r="G82" s="368" t="s">
        <v>279</v>
      </c>
      <c r="H82" s="368" t="s">
        <v>544</v>
      </c>
      <c r="I82" s="370" t="s">
        <v>1091</v>
      </c>
      <c r="J82" s="371" t="s">
        <v>1092</v>
      </c>
      <c r="K82" s="372">
        <v>25196001</v>
      </c>
      <c r="L82" s="372">
        <v>0</v>
      </c>
    </row>
    <row r="83" spans="2:12" ht="24.75" x14ac:dyDescent="0.25">
      <c r="B83" s="368" t="s">
        <v>536</v>
      </c>
      <c r="C83" s="369">
        <v>46234</v>
      </c>
      <c r="D83" s="369">
        <v>46260.829201585599</v>
      </c>
      <c r="E83" s="368" t="s">
        <v>389</v>
      </c>
      <c r="F83" s="368" t="s">
        <v>1117</v>
      </c>
      <c r="G83" s="368" t="s">
        <v>279</v>
      </c>
      <c r="H83" s="368" t="s">
        <v>544</v>
      </c>
      <c r="I83" s="370" t="s">
        <v>1265</v>
      </c>
      <c r="J83" s="371" t="s">
        <v>1266</v>
      </c>
      <c r="K83" s="372">
        <v>1754152</v>
      </c>
      <c r="L83" s="372">
        <v>0</v>
      </c>
    </row>
    <row r="84" spans="2:12" ht="24.75" x14ac:dyDescent="0.25">
      <c r="B84" s="368" t="s">
        <v>536</v>
      </c>
      <c r="C84" s="369">
        <v>46234</v>
      </c>
      <c r="D84" s="369">
        <v>46260.829201585599</v>
      </c>
      <c r="E84" s="368" t="s">
        <v>389</v>
      </c>
      <c r="F84" s="368" t="s">
        <v>1117</v>
      </c>
      <c r="G84" s="368" t="s">
        <v>279</v>
      </c>
      <c r="H84" s="368" t="s">
        <v>544</v>
      </c>
      <c r="I84" s="370" t="s">
        <v>1093</v>
      </c>
      <c r="J84" s="371" t="s">
        <v>1094</v>
      </c>
      <c r="K84" s="372">
        <v>20093709.170000002</v>
      </c>
      <c r="L84" s="372">
        <v>0</v>
      </c>
    </row>
    <row r="85" spans="2:12" ht="24.75" x14ac:dyDescent="0.25">
      <c r="B85" s="368" t="s">
        <v>536</v>
      </c>
      <c r="C85" s="369">
        <v>46234</v>
      </c>
      <c r="D85" s="369">
        <v>46260.829201585599</v>
      </c>
      <c r="E85" s="368" t="s">
        <v>389</v>
      </c>
      <c r="F85" s="368" t="s">
        <v>1117</v>
      </c>
      <c r="G85" s="368" t="s">
        <v>279</v>
      </c>
      <c r="H85" s="368" t="s">
        <v>544</v>
      </c>
      <c r="I85" s="370" t="s">
        <v>1095</v>
      </c>
      <c r="J85" s="371" t="s">
        <v>1096</v>
      </c>
      <c r="K85" s="372">
        <v>11544097.5</v>
      </c>
      <c r="L85" s="372">
        <v>0</v>
      </c>
    </row>
    <row r="86" spans="2:12" ht="24.75" x14ac:dyDescent="0.25">
      <c r="B86" s="368" t="s">
        <v>536</v>
      </c>
      <c r="C86" s="369">
        <v>46234</v>
      </c>
      <c r="D86" s="369">
        <v>46260.829201585599</v>
      </c>
      <c r="E86" s="368" t="s">
        <v>389</v>
      </c>
      <c r="F86" s="368" t="s">
        <v>1117</v>
      </c>
      <c r="G86" s="368" t="s">
        <v>279</v>
      </c>
      <c r="H86" s="368" t="s">
        <v>544</v>
      </c>
      <c r="I86" s="370" t="s">
        <v>1097</v>
      </c>
      <c r="J86" s="371" t="s">
        <v>1098</v>
      </c>
      <c r="K86" s="372">
        <v>21730977.670000002</v>
      </c>
      <c r="L86" s="372">
        <v>0</v>
      </c>
    </row>
    <row r="87" spans="2:12" ht="24.75" x14ac:dyDescent="0.25">
      <c r="B87" s="368" t="s">
        <v>536</v>
      </c>
      <c r="C87" s="369">
        <v>46234</v>
      </c>
      <c r="D87" s="369">
        <v>46260.829201585599</v>
      </c>
      <c r="E87" s="368" t="s">
        <v>389</v>
      </c>
      <c r="F87" s="368" t="s">
        <v>1117</v>
      </c>
      <c r="G87" s="368" t="s">
        <v>279</v>
      </c>
      <c r="H87" s="368" t="s">
        <v>544</v>
      </c>
      <c r="I87" s="370" t="s">
        <v>842</v>
      </c>
      <c r="J87" s="371" t="s">
        <v>843</v>
      </c>
      <c r="K87" s="372">
        <v>24717596</v>
      </c>
      <c r="L87" s="372">
        <v>0</v>
      </c>
    </row>
    <row r="88" spans="2:12" ht="24.75" x14ac:dyDescent="0.25">
      <c r="B88" s="368" t="s">
        <v>536</v>
      </c>
      <c r="C88" s="369">
        <v>46234</v>
      </c>
      <c r="D88" s="369">
        <v>46260.829201585599</v>
      </c>
      <c r="E88" s="368" t="s">
        <v>389</v>
      </c>
      <c r="F88" s="368" t="s">
        <v>1117</v>
      </c>
      <c r="G88" s="368" t="s">
        <v>279</v>
      </c>
      <c r="H88" s="368" t="s">
        <v>544</v>
      </c>
      <c r="I88" s="370" t="s">
        <v>848</v>
      </c>
      <c r="J88" s="371" t="s">
        <v>849</v>
      </c>
      <c r="K88" s="372">
        <v>36174028.799999997</v>
      </c>
      <c r="L88" s="372">
        <v>0</v>
      </c>
    </row>
    <row r="89" spans="2:12" ht="24.75" x14ac:dyDescent="0.25">
      <c r="B89" s="368" t="s">
        <v>536</v>
      </c>
      <c r="C89" s="369">
        <v>46234</v>
      </c>
      <c r="D89" s="369">
        <v>46260.829201585599</v>
      </c>
      <c r="E89" s="368" t="s">
        <v>389</v>
      </c>
      <c r="F89" s="368" t="s">
        <v>1117</v>
      </c>
      <c r="G89" s="368" t="s">
        <v>279</v>
      </c>
      <c r="H89" s="368" t="s">
        <v>544</v>
      </c>
      <c r="I89" s="370" t="s">
        <v>852</v>
      </c>
      <c r="J89" s="371" t="s">
        <v>853</v>
      </c>
      <c r="K89" s="372">
        <v>25196001</v>
      </c>
      <c r="L89" s="372">
        <v>0</v>
      </c>
    </row>
    <row r="90" spans="2:12" ht="24.75" x14ac:dyDescent="0.25">
      <c r="B90" s="368" t="s">
        <v>536</v>
      </c>
      <c r="C90" s="369">
        <v>46234</v>
      </c>
      <c r="D90" s="369">
        <v>46260.829201585599</v>
      </c>
      <c r="E90" s="368" t="s">
        <v>389</v>
      </c>
      <c r="F90" s="368" t="s">
        <v>1117</v>
      </c>
      <c r="G90" s="368" t="s">
        <v>279</v>
      </c>
      <c r="H90" s="368" t="s">
        <v>544</v>
      </c>
      <c r="I90" s="370" t="s">
        <v>856</v>
      </c>
      <c r="J90" s="371" t="s">
        <v>857</v>
      </c>
      <c r="K90" s="372">
        <v>20516593.530000001</v>
      </c>
      <c r="L90" s="372">
        <v>0</v>
      </c>
    </row>
    <row r="91" spans="2:12" ht="24.75" x14ac:dyDescent="0.25">
      <c r="B91" s="368" t="s">
        <v>536</v>
      </c>
      <c r="C91" s="369">
        <v>46234</v>
      </c>
      <c r="D91" s="369">
        <v>46260.829201585599</v>
      </c>
      <c r="E91" s="368" t="s">
        <v>389</v>
      </c>
      <c r="F91" s="368" t="s">
        <v>1117</v>
      </c>
      <c r="G91" s="368" t="s">
        <v>279</v>
      </c>
      <c r="H91" s="368" t="s">
        <v>544</v>
      </c>
      <c r="I91" s="370" t="s">
        <v>1099</v>
      </c>
      <c r="J91" s="371" t="s">
        <v>1100</v>
      </c>
      <c r="K91" s="372">
        <v>47832583.969999999</v>
      </c>
      <c r="L91" s="372">
        <v>0</v>
      </c>
    </row>
    <row r="92" spans="2:12" ht="24.75" x14ac:dyDescent="0.25">
      <c r="B92" s="368" t="s">
        <v>536</v>
      </c>
      <c r="C92" s="369">
        <v>46234</v>
      </c>
      <c r="D92" s="369">
        <v>46260.829201585599</v>
      </c>
      <c r="E92" s="368" t="s">
        <v>389</v>
      </c>
      <c r="F92" s="368" t="s">
        <v>1117</v>
      </c>
      <c r="G92" s="368" t="s">
        <v>279</v>
      </c>
      <c r="H92" s="368" t="s">
        <v>544</v>
      </c>
      <c r="I92" s="370" t="s">
        <v>1101</v>
      </c>
      <c r="J92" s="371" t="s">
        <v>1102</v>
      </c>
      <c r="K92" s="372">
        <v>19325020</v>
      </c>
      <c r="L92" s="372">
        <v>0</v>
      </c>
    </row>
    <row r="93" spans="2:12" ht="24.75" x14ac:dyDescent="0.25">
      <c r="B93" s="368" t="s">
        <v>536</v>
      </c>
      <c r="C93" s="369">
        <v>46234</v>
      </c>
      <c r="D93" s="369">
        <v>46260.829201585599</v>
      </c>
      <c r="E93" s="368" t="s">
        <v>389</v>
      </c>
      <c r="F93" s="368" t="s">
        <v>1117</v>
      </c>
      <c r="G93" s="368" t="s">
        <v>279</v>
      </c>
      <c r="H93" s="368" t="s">
        <v>544</v>
      </c>
      <c r="I93" s="370" t="s">
        <v>866</v>
      </c>
      <c r="J93" s="371" t="s">
        <v>867</v>
      </c>
      <c r="K93" s="372">
        <v>18797340.829999998</v>
      </c>
      <c r="L93" s="372">
        <v>0</v>
      </c>
    </row>
    <row r="94" spans="2:12" ht="24.75" x14ac:dyDescent="0.25">
      <c r="B94" s="368" t="s">
        <v>536</v>
      </c>
      <c r="C94" s="369">
        <v>46234</v>
      </c>
      <c r="D94" s="369">
        <v>46260.829201585599</v>
      </c>
      <c r="E94" s="368" t="s">
        <v>389</v>
      </c>
      <c r="F94" s="368" t="s">
        <v>1117</v>
      </c>
      <c r="G94" s="368" t="s">
        <v>279</v>
      </c>
      <c r="H94" s="368" t="s">
        <v>544</v>
      </c>
      <c r="I94" s="370" t="s">
        <v>1162</v>
      </c>
      <c r="J94" s="371" t="s">
        <v>1163</v>
      </c>
      <c r="K94" s="372">
        <v>7178711</v>
      </c>
      <c r="L94" s="372">
        <v>0</v>
      </c>
    </row>
    <row r="95" spans="2:12" ht="24.75" x14ac:dyDescent="0.25">
      <c r="B95" s="368" t="s">
        <v>536</v>
      </c>
      <c r="C95" s="369">
        <v>46234</v>
      </c>
      <c r="D95" s="369">
        <v>46260.829201585599</v>
      </c>
      <c r="E95" s="368" t="s">
        <v>389</v>
      </c>
      <c r="F95" s="368" t="s">
        <v>1117</v>
      </c>
      <c r="G95" s="368" t="s">
        <v>279</v>
      </c>
      <c r="H95" s="368" t="s">
        <v>544</v>
      </c>
      <c r="I95" s="370" t="s">
        <v>868</v>
      </c>
      <c r="J95" s="371" t="s">
        <v>869</v>
      </c>
      <c r="K95" s="372">
        <v>18980220.989999998</v>
      </c>
      <c r="L95" s="372">
        <v>0</v>
      </c>
    </row>
    <row r="96" spans="2:12" ht="24.75" x14ac:dyDescent="0.25">
      <c r="B96" s="368" t="s">
        <v>536</v>
      </c>
      <c r="C96" s="369">
        <v>46234</v>
      </c>
      <c r="D96" s="369">
        <v>46260.829201585599</v>
      </c>
      <c r="E96" s="368" t="s">
        <v>389</v>
      </c>
      <c r="F96" s="368" t="s">
        <v>1117</v>
      </c>
      <c r="G96" s="368" t="s">
        <v>279</v>
      </c>
      <c r="H96" s="368" t="s">
        <v>544</v>
      </c>
      <c r="I96" s="370" t="s">
        <v>1164</v>
      </c>
      <c r="J96" s="371" t="s">
        <v>1165</v>
      </c>
      <c r="K96" s="372">
        <v>10346932</v>
      </c>
      <c r="L96" s="372">
        <v>0</v>
      </c>
    </row>
    <row r="97" spans="2:12" ht="24.75" x14ac:dyDescent="0.25">
      <c r="B97" s="368" t="s">
        <v>536</v>
      </c>
      <c r="C97" s="369">
        <v>46234</v>
      </c>
      <c r="D97" s="369">
        <v>46260.829201585599</v>
      </c>
      <c r="E97" s="368" t="s">
        <v>389</v>
      </c>
      <c r="F97" s="368" t="s">
        <v>1117</v>
      </c>
      <c r="G97" s="368" t="s">
        <v>279</v>
      </c>
      <c r="H97" s="368" t="s">
        <v>544</v>
      </c>
      <c r="I97" s="370" t="s">
        <v>870</v>
      </c>
      <c r="J97" s="371" t="s">
        <v>871</v>
      </c>
      <c r="K97" s="372">
        <v>6357484</v>
      </c>
      <c r="L97" s="372">
        <v>0</v>
      </c>
    </row>
    <row r="98" spans="2:12" ht="24.75" x14ac:dyDescent="0.25">
      <c r="B98" s="368" t="s">
        <v>536</v>
      </c>
      <c r="C98" s="369">
        <v>46234</v>
      </c>
      <c r="D98" s="369">
        <v>46260.829201585599</v>
      </c>
      <c r="E98" s="368" t="s">
        <v>389</v>
      </c>
      <c r="F98" s="368" t="s">
        <v>1117</v>
      </c>
      <c r="G98" s="368" t="s">
        <v>279</v>
      </c>
      <c r="H98" s="368" t="s">
        <v>544</v>
      </c>
      <c r="I98" s="370" t="s">
        <v>872</v>
      </c>
      <c r="J98" s="371" t="s">
        <v>873</v>
      </c>
      <c r="K98" s="372">
        <v>48873549</v>
      </c>
      <c r="L98" s="372">
        <v>0</v>
      </c>
    </row>
    <row r="99" spans="2:12" ht="24.75" x14ac:dyDescent="0.25">
      <c r="B99" s="368" t="s">
        <v>536</v>
      </c>
      <c r="C99" s="369">
        <v>46234</v>
      </c>
      <c r="D99" s="369">
        <v>46260.829201585599</v>
      </c>
      <c r="E99" s="368" t="s">
        <v>389</v>
      </c>
      <c r="F99" s="368" t="s">
        <v>1117</v>
      </c>
      <c r="G99" s="368" t="s">
        <v>279</v>
      </c>
      <c r="H99" s="368" t="s">
        <v>544</v>
      </c>
      <c r="I99" s="370" t="s">
        <v>1134</v>
      </c>
      <c r="J99" s="371" t="s">
        <v>1135</v>
      </c>
      <c r="K99" s="372">
        <v>24079723</v>
      </c>
      <c r="L99" s="372">
        <v>0</v>
      </c>
    </row>
    <row r="100" spans="2:12" ht="24.75" x14ac:dyDescent="0.25">
      <c r="B100" s="368" t="s">
        <v>536</v>
      </c>
      <c r="C100" s="369">
        <v>46234</v>
      </c>
      <c r="D100" s="369">
        <v>46260.829201585599</v>
      </c>
      <c r="E100" s="368" t="s">
        <v>389</v>
      </c>
      <c r="F100" s="368" t="s">
        <v>1117</v>
      </c>
      <c r="G100" s="368" t="s">
        <v>279</v>
      </c>
      <c r="H100" s="368" t="s">
        <v>544</v>
      </c>
      <c r="I100" s="370" t="s">
        <v>888</v>
      </c>
      <c r="J100" s="371" t="s">
        <v>889</v>
      </c>
      <c r="K100" s="372">
        <v>19856666.670000002</v>
      </c>
      <c r="L100" s="372">
        <v>0</v>
      </c>
    </row>
    <row r="101" spans="2:12" ht="24.75" x14ac:dyDescent="0.25">
      <c r="B101" s="368" t="s">
        <v>536</v>
      </c>
      <c r="C101" s="369">
        <v>46234</v>
      </c>
      <c r="D101" s="369">
        <v>46260.829201585599</v>
      </c>
      <c r="E101" s="368" t="s">
        <v>389</v>
      </c>
      <c r="F101" s="368" t="s">
        <v>1117</v>
      </c>
      <c r="G101" s="368" t="s">
        <v>279</v>
      </c>
      <c r="H101" s="368" t="s">
        <v>544</v>
      </c>
      <c r="I101" s="370" t="s">
        <v>890</v>
      </c>
      <c r="J101" s="371" t="s">
        <v>1228</v>
      </c>
      <c r="K101" s="372">
        <v>2818885</v>
      </c>
      <c r="L101" s="372">
        <v>0</v>
      </c>
    </row>
    <row r="102" spans="2:12" ht="24.75" x14ac:dyDescent="0.25">
      <c r="B102" s="368" t="s">
        <v>536</v>
      </c>
      <c r="C102" s="369">
        <v>46234</v>
      </c>
      <c r="D102" s="369">
        <v>46260.829201585599</v>
      </c>
      <c r="E102" s="368" t="s">
        <v>389</v>
      </c>
      <c r="F102" s="368" t="s">
        <v>1117</v>
      </c>
      <c r="G102" s="368" t="s">
        <v>279</v>
      </c>
      <c r="H102" s="368" t="s">
        <v>544</v>
      </c>
      <c r="I102" s="370" t="s">
        <v>1166</v>
      </c>
      <c r="J102" s="371" t="s">
        <v>1167</v>
      </c>
      <c r="K102" s="372">
        <v>6897270</v>
      </c>
      <c r="L102" s="372">
        <v>0</v>
      </c>
    </row>
    <row r="103" spans="2:12" ht="24.75" x14ac:dyDescent="0.25">
      <c r="B103" s="368" t="s">
        <v>536</v>
      </c>
      <c r="C103" s="369">
        <v>46234</v>
      </c>
      <c r="D103" s="369">
        <v>46260.829201585599</v>
      </c>
      <c r="E103" s="368" t="s">
        <v>389</v>
      </c>
      <c r="F103" s="368" t="s">
        <v>1117</v>
      </c>
      <c r="G103" s="368" t="s">
        <v>279</v>
      </c>
      <c r="H103" s="368" t="s">
        <v>544</v>
      </c>
      <c r="I103" s="370" t="s">
        <v>900</v>
      </c>
      <c r="J103" s="371" t="s">
        <v>901</v>
      </c>
      <c r="K103" s="372">
        <v>20905749</v>
      </c>
      <c r="L103" s="372">
        <v>0</v>
      </c>
    </row>
    <row r="104" spans="2:12" ht="24.75" x14ac:dyDescent="0.25">
      <c r="B104" s="368" t="s">
        <v>536</v>
      </c>
      <c r="C104" s="369">
        <v>46234</v>
      </c>
      <c r="D104" s="369">
        <v>46260.829201585599</v>
      </c>
      <c r="E104" s="368" t="s">
        <v>389</v>
      </c>
      <c r="F104" s="368" t="s">
        <v>1117</v>
      </c>
      <c r="G104" s="368" t="s">
        <v>279</v>
      </c>
      <c r="H104" s="368" t="s">
        <v>544</v>
      </c>
      <c r="I104" s="370" t="s">
        <v>1136</v>
      </c>
      <c r="J104" s="371" t="s">
        <v>1137</v>
      </c>
      <c r="K104" s="372">
        <v>20411950</v>
      </c>
      <c r="L104" s="372">
        <v>0</v>
      </c>
    </row>
    <row r="105" spans="2:12" ht="24.75" x14ac:dyDescent="0.25">
      <c r="B105" s="368" t="s">
        <v>536</v>
      </c>
      <c r="C105" s="369">
        <v>46234</v>
      </c>
      <c r="D105" s="369">
        <v>46260.829201585599</v>
      </c>
      <c r="E105" s="368" t="s">
        <v>389</v>
      </c>
      <c r="F105" s="368" t="s">
        <v>1117</v>
      </c>
      <c r="G105" s="368" t="s">
        <v>279</v>
      </c>
      <c r="H105" s="368" t="s">
        <v>544</v>
      </c>
      <c r="I105" s="370" t="s">
        <v>910</v>
      </c>
      <c r="J105" s="371" t="s">
        <v>911</v>
      </c>
      <c r="K105" s="372">
        <v>20649818</v>
      </c>
      <c r="L105" s="372">
        <v>0</v>
      </c>
    </row>
    <row r="106" spans="2:12" ht="24.75" x14ac:dyDescent="0.25">
      <c r="B106" s="368" t="s">
        <v>536</v>
      </c>
      <c r="C106" s="369">
        <v>46234</v>
      </c>
      <c r="D106" s="369">
        <v>46260.829201585599</v>
      </c>
      <c r="E106" s="368" t="s">
        <v>389</v>
      </c>
      <c r="F106" s="368" t="s">
        <v>1117</v>
      </c>
      <c r="G106" s="368" t="s">
        <v>279</v>
      </c>
      <c r="H106" s="368" t="s">
        <v>544</v>
      </c>
      <c r="I106" s="370" t="s">
        <v>912</v>
      </c>
      <c r="J106" s="371" t="s">
        <v>913</v>
      </c>
      <c r="K106" s="372">
        <v>7495013</v>
      </c>
      <c r="L106" s="372">
        <v>0</v>
      </c>
    </row>
    <row r="107" spans="2:12" ht="24.75" x14ac:dyDescent="0.25">
      <c r="B107" s="368" t="s">
        <v>536</v>
      </c>
      <c r="C107" s="369">
        <v>46234</v>
      </c>
      <c r="D107" s="369">
        <v>46260.829201585599</v>
      </c>
      <c r="E107" s="368" t="s">
        <v>389</v>
      </c>
      <c r="F107" s="368" t="s">
        <v>1117</v>
      </c>
      <c r="G107" s="368" t="s">
        <v>279</v>
      </c>
      <c r="H107" s="368" t="s">
        <v>544</v>
      </c>
      <c r="I107" s="370" t="s">
        <v>1103</v>
      </c>
      <c r="J107" s="371" t="s">
        <v>1104</v>
      </c>
      <c r="K107" s="372">
        <v>41637163</v>
      </c>
      <c r="L107" s="372">
        <v>0</v>
      </c>
    </row>
    <row r="108" spans="2:12" ht="24.75" x14ac:dyDescent="0.25">
      <c r="B108" s="368" t="s">
        <v>536</v>
      </c>
      <c r="C108" s="369">
        <v>46234</v>
      </c>
      <c r="D108" s="369">
        <v>46260.829201585599</v>
      </c>
      <c r="E108" s="368" t="s">
        <v>389</v>
      </c>
      <c r="F108" s="368" t="s">
        <v>1117</v>
      </c>
      <c r="G108" s="368" t="s">
        <v>279</v>
      </c>
      <c r="H108" s="368" t="s">
        <v>544</v>
      </c>
      <c r="I108" s="370" t="s">
        <v>922</v>
      </c>
      <c r="J108" s="371" t="s">
        <v>923</v>
      </c>
      <c r="K108" s="372">
        <v>19856666.670000002</v>
      </c>
      <c r="L108" s="372">
        <v>0</v>
      </c>
    </row>
    <row r="109" spans="2:12" ht="24.75" x14ac:dyDescent="0.25">
      <c r="B109" s="368" t="s">
        <v>536</v>
      </c>
      <c r="C109" s="369">
        <v>46234</v>
      </c>
      <c r="D109" s="369">
        <v>46260.829201585599</v>
      </c>
      <c r="E109" s="368" t="s">
        <v>389</v>
      </c>
      <c r="F109" s="368" t="s">
        <v>1117</v>
      </c>
      <c r="G109" s="368" t="s">
        <v>279</v>
      </c>
      <c r="H109" s="368" t="s">
        <v>544</v>
      </c>
      <c r="I109" s="370" t="s">
        <v>926</v>
      </c>
      <c r="J109" s="371" t="s">
        <v>927</v>
      </c>
      <c r="K109" s="372">
        <v>11641191</v>
      </c>
      <c r="L109" s="372">
        <v>0</v>
      </c>
    </row>
    <row r="110" spans="2:12" ht="24.75" x14ac:dyDescent="0.25">
      <c r="B110" s="368" t="s">
        <v>536</v>
      </c>
      <c r="C110" s="369">
        <v>46234</v>
      </c>
      <c r="D110" s="369">
        <v>46260.829201585599</v>
      </c>
      <c r="E110" s="368" t="s">
        <v>389</v>
      </c>
      <c r="F110" s="368" t="s">
        <v>1117</v>
      </c>
      <c r="G110" s="368" t="s">
        <v>279</v>
      </c>
      <c r="H110" s="368" t="s">
        <v>544</v>
      </c>
      <c r="I110" s="370" t="s">
        <v>934</v>
      </c>
      <c r="J110" s="371" t="s">
        <v>935</v>
      </c>
      <c r="K110" s="372">
        <v>4784051</v>
      </c>
      <c r="L110" s="372">
        <v>0</v>
      </c>
    </row>
    <row r="111" spans="2:12" ht="24.75" x14ac:dyDescent="0.25">
      <c r="B111" s="368" t="s">
        <v>536</v>
      </c>
      <c r="C111" s="369">
        <v>46234</v>
      </c>
      <c r="D111" s="369">
        <v>46260.829201585599</v>
      </c>
      <c r="E111" s="368" t="s">
        <v>389</v>
      </c>
      <c r="F111" s="368" t="s">
        <v>1117</v>
      </c>
      <c r="G111" s="368" t="s">
        <v>279</v>
      </c>
      <c r="H111" s="368" t="s">
        <v>544</v>
      </c>
      <c r="I111" s="370" t="s">
        <v>940</v>
      </c>
      <c r="J111" s="371" t="s">
        <v>941</v>
      </c>
      <c r="K111" s="372">
        <v>19087704</v>
      </c>
      <c r="L111" s="372">
        <v>0</v>
      </c>
    </row>
    <row r="112" spans="2:12" ht="24.75" x14ac:dyDescent="0.25">
      <c r="B112" s="368" t="s">
        <v>536</v>
      </c>
      <c r="C112" s="369">
        <v>46234</v>
      </c>
      <c r="D112" s="369">
        <v>46260.829201585599</v>
      </c>
      <c r="E112" s="368" t="s">
        <v>389</v>
      </c>
      <c r="F112" s="368" t="s">
        <v>1117</v>
      </c>
      <c r="G112" s="368" t="s">
        <v>279</v>
      </c>
      <c r="H112" s="368" t="s">
        <v>544</v>
      </c>
      <c r="I112" s="370" t="s">
        <v>1158</v>
      </c>
      <c r="J112" s="371" t="s">
        <v>1159</v>
      </c>
      <c r="K112" s="372">
        <v>36395828</v>
      </c>
      <c r="L112" s="372">
        <v>0</v>
      </c>
    </row>
    <row r="113" spans="2:12" ht="24.75" x14ac:dyDescent="0.25">
      <c r="B113" s="368" t="s">
        <v>536</v>
      </c>
      <c r="C113" s="369">
        <v>46234</v>
      </c>
      <c r="D113" s="369">
        <v>46260.829201585599</v>
      </c>
      <c r="E113" s="368" t="s">
        <v>389</v>
      </c>
      <c r="F113" s="368" t="s">
        <v>1117</v>
      </c>
      <c r="G113" s="368" t="s">
        <v>279</v>
      </c>
      <c r="H113" s="368" t="s">
        <v>544</v>
      </c>
      <c r="I113" s="370" t="s">
        <v>947</v>
      </c>
      <c r="J113" s="371" t="s">
        <v>948</v>
      </c>
      <c r="K113" s="372">
        <v>23122913</v>
      </c>
      <c r="L113" s="372">
        <v>0</v>
      </c>
    </row>
    <row r="114" spans="2:12" ht="24.75" x14ac:dyDescent="0.25">
      <c r="B114" s="368" t="s">
        <v>536</v>
      </c>
      <c r="C114" s="369">
        <v>46234</v>
      </c>
      <c r="D114" s="369">
        <v>46260.829201585599</v>
      </c>
      <c r="E114" s="368" t="s">
        <v>389</v>
      </c>
      <c r="F114" s="368" t="s">
        <v>1117</v>
      </c>
      <c r="G114" s="368" t="s">
        <v>279</v>
      </c>
      <c r="H114" s="368" t="s">
        <v>544</v>
      </c>
      <c r="I114" s="370" t="s">
        <v>952</v>
      </c>
      <c r="J114" s="371" t="s">
        <v>953</v>
      </c>
      <c r="K114" s="372">
        <v>17919564</v>
      </c>
      <c r="L114" s="372">
        <v>0</v>
      </c>
    </row>
    <row r="115" spans="2:12" ht="24.75" x14ac:dyDescent="0.25">
      <c r="B115" s="368" t="s">
        <v>536</v>
      </c>
      <c r="C115" s="369">
        <v>46234</v>
      </c>
      <c r="D115" s="369">
        <v>46260.829201585599</v>
      </c>
      <c r="E115" s="368" t="s">
        <v>389</v>
      </c>
      <c r="F115" s="368" t="s">
        <v>1117</v>
      </c>
      <c r="G115" s="368" t="s">
        <v>279</v>
      </c>
      <c r="H115" s="368" t="s">
        <v>544</v>
      </c>
      <c r="I115" s="370" t="s">
        <v>602</v>
      </c>
      <c r="J115" s="371" t="s">
        <v>603</v>
      </c>
      <c r="K115" s="372">
        <v>7861067.3399999999</v>
      </c>
      <c r="L115" s="372">
        <v>0</v>
      </c>
    </row>
    <row r="116" spans="2:12" ht="24.75" x14ac:dyDescent="0.25">
      <c r="B116" s="368" t="s">
        <v>536</v>
      </c>
      <c r="C116" s="369">
        <v>46234</v>
      </c>
      <c r="D116" s="369">
        <v>46260.829201585599</v>
      </c>
      <c r="E116" s="368" t="s">
        <v>389</v>
      </c>
      <c r="F116" s="368" t="s">
        <v>1117</v>
      </c>
      <c r="G116" s="368" t="s">
        <v>279</v>
      </c>
      <c r="H116" s="368" t="s">
        <v>544</v>
      </c>
      <c r="I116" s="370" t="s">
        <v>958</v>
      </c>
      <c r="J116" s="371" t="s">
        <v>959</v>
      </c>
      <c r="K116" s="372">
        <v>17742380</v>
      </c>
      <c r="L116" s="372">
        <v>0</v>
      </c>
    </row>
    <row r="117" spans="2:12" ht="24.75" x14ac:dyDescent="0.25">
      <c r="B117" s="368" t="s">
        <v>536</v>
      </c>
      <c r="C117" s="369">
        <v>46234</v>
      </c>
      <c r="D117" s="369">
        <v>46260.829201585599</v>
      </c>
      <c r="E117" s="368" t="s">
        <v>389</v>
      </c>
      <c r="F117" s="368" t="s">
        <v>1117</v>
      </c>
      <c r="G117" s="368" t="s">
        <v>279</v>
      </c>
      <c r="H117" s="368" t="s">
        <v>544</v>
      </c>
      <c r="I117" s="370" t="s">
        <v>1145</v>
      </c>
      <c r="J117" s="371" t="s">
        <v>1146</v>
      </c>
      <c r="K117" s="372">
        <v>1423500</v>
      </c>
      <c r="L117" s="372">
        <v>0</v>
      </c>
    </row>
    <row r="118" spans="2:12" ht="24.75" x14ac:dyDescent="0.25">
      <c r="B118" s="368" t="s">
        <v>536</v>
      </c>
      <c r="C118" s="369">
        <v>46234</v>
      </c>
      <c r="D118" s="369">
        <v>46260.829201585599</v>
      </c>
      <c r="E118" s="368" t="s">
        <v>389</v>
      </c>
      <c r="F118" s="368" t="s">
        <v>1117</v>
      </c>
      <c r="G118" s="368" t="s">
        <v>279</v>
      </c>
      <c r="H118" s="368" t="s">
        <v>544</v>
      </c>
      <c r="I118" s="370" t="s">
        <v>1016</v>
      </c>
      <c r="J118" s="371" t="s">
        <v>1017</v>
      </c>
      <c r="K118" s="372">
        <v>752400</v>
      </c>
      <c r="L118" s="372">
        <v>0</v>
      </c>
    </row>
    <row r="119" spans="2:12" ht="24.75" x14ac:dyDescent="0.25">
      <c r="B119" s="368" t="s">
        <v>536</v>
      </c>
      <c r="C119" s="369">
        <v>46234</v>
      </c>
      <c r="D119" s="369">
        <v>46260.829201585599</v>
      </c>
      <c r="E119" s="368" t="s">
        <v>389</v>
      </c>
      <c r="F119" s="368" t="s">
        <v>1117</v>
      </c>
      <c r="G119" s="368" t="s">
        <v>279</v>
      </c>
      <c r="H119" s="368" t="s">
        <v>544</v>
      </c>
      <c r="I119" s="370" t="s">
        <v>1185</v>
      </c>
      <c r="J119" s="371" t="s">
        <v>1186</v>
      </c>
      <c r="K119" s="372">
        <v>7958633.7800000003</v>
      </c>
      <c r="L119" s="372">
        <v>0</v>
      </c>
    </row>
    <row r="120" spans="2:12" ht="24.75" x14ac:dyDescent="0.25">
      <c r="B120" s="368" t="s">
        <v>536</v>
      </c>
      <c r="C120" s="369">
        <v>46234</v>
      </c>
      <c r="D120" s="369">
        <v>46260.829201585599</v>
      </c>
      <c r="E120" s="368" t="s">
        <v>389</v>
      </c>
      <c r="F120" s="368" t="s">
        <v>1074</v>
      </c>
      <c r="G120" s="368" t="s">
        <v>354</v>
      </c>
      <c r="H120" s="368" t="s">
        <v>538</v>
      </c>
      <c r="I120" s="370" t="s">
        <v>538</v>
      </c>
      <c r="J120" s="371" t="s">
        <v>538</v>
      </c>
      <c r="K120" s="372">
        <v>0</v>
      </c>
      <c r="L120" s="372">
        <v>9250860.8499999996</v>
      </c>
    </row>
    <row r="121" spans="2:12" ht="24.75" x14ac:dyDescent="0.25">
      <c r="B121" s="368" t="s">
        <v>536</v>
      </c>
      <c r="C121" s="369">
        <v>46234</v>
      </c>
      <c r="D121" s="369">
        <v>46260.829201585599</v>
      </c>
      <c r="E121" s="368" t="s">
        <v>389</v>
      </c>
      <c r="F121" s="368" t="s">
        <v>1074</v>
      </c>
      <c r="G121" s="368" t="s">
        <v>354</v>
      </c>
      <c r="H121" s="368" t="s">
        <v>544</v>
      </c>
      <c r="I121" s="370" t="s">
        <v>1138</v>
      </c>
      <c r="J121" s="371" t="s">
        <v>1139</v>
      </c>
      <c r="K121" s="372">
        <v>2607530.85</v>
      </c>
      <c r="L121" s="372">
        <v>0</v>
      </c>
    </row>
    <row r="122" spans="2:12" ht="24.75" x14ac:dyDescent="0.25">
      <c r="B122" s="368" t="s">
        <v>536</v>
      </c>
      <c r="C122" s="369">
        <v>46234</v>
      </c>
      <c r="D122" s="369">
        <v>46260.829201585599</v>
      </c>
      <c r="E122" s="368" t="s">
        <v>389</v>
      </c>
      <c r="F122" s="368" t="s">
        <v>1074</v>
      </c>
      <c r="G122" s="368" t="s">
        <v>354</v>
      </c>
      <c r="H122" s="368" t="s">
        <v>544</v>
      </c>
      <c r="I122" s="370" t="s">
        <v>1148</v>
      </c>
      <c r="J122" s="371" t="s">
        <v>1149</v>
      </c>
      <c r="K122" s="372">
        <v>5600020</v>
      </c>
      <c r="L122" s="372">
        <v>0</v>
      </c>
    </row>
    <row r="123" spans="2:12" ht="24.75" x14ac:dyDescent="0.25">
      <c r="B123" s="368" t="s">
        <v>536</v>
      </c>
      <c r="C123" s="369">
        <v>46234</v>
      </c>
      <c r="D123" s="369">
        <v>46260.829201585599</v>
      </c>
      <c r="E123" s="368" t="s">
        <v>389</v>
      </c>
      <c r="F123" s="368" t="s">
        <v>1074</v>
      </c>
      <c r="G123" s="368" t="s">
        <v>354</v>
      </c>
      <c r="H123" s="368" t="s">
        <v>544</v>
      </c>
      <c r="I123" s="370" t="s">
        <v>1143</v>
      </c>
      <c r="J123" s="371" t="s">
        <v>1144</v>
      </c>
      <c r="K123" s="372">
        <v>1043310</v>
      </c>
      <c r="L123" s="372">
        <v>0</v>
      </c>
    </row>
    <row r="124" spans="2:12" ht="24.75" x14ac:dyDescent="0.25">
      <c r="B124" s="368" t="s">
        <v>536</v>
      </c>
      <c r="C124" s="369">
        <v>46234</v>
      </c>
      <c r="D124" s="369">
        <v>46260.829201585599</v>
      </c>
      <c r="E124" s="368" t="s">
        <v>389</v>
      </c>
      <c r="F124" s="368" t="s">
        <v>1222</v>
      </c>
      <c r="G124" s="368" t="s">
        <v>355</v>
      </c>
      <c r="H124" s="368" t="s">
        <v>538</v>
      </c>
      <c r="I124" s="370" t="s">
        <v>538</v>
      </c>
      <c r="J124" s="371" t="s">
        <v>538</v>
      </c>
      <c r="K124" s="372">
        <v>0</v>
      </c>
      <c r="L124" s="372">
        <v>315310</v>
      </c>
    </row>
    <row r="125" spans="2:12" ht="24.75" x14ac:dyDescent="0.25">
      <c r="B125" s="368" t="s">
        <v>536</v>
      </c>
      <c r="C125" s="369">
        <v>46234</v>
      </c>
      <c r="D125" s="369">
        <v>46260.829201585599</v>
      </c>
      <c r="E125" s="368" t="s">
        <v>389</v>
      </c>
      <c r="F125" s="368" t="s">
        <v>1222</v>
      </c>
      <c r="G125" s="368" t="s">
        <v>355</v>
      </c>
      <c r="H125" s="368" t="s">
        <v>544</v>
      </c>
      <c r="I125" s="370" t="s">
        <v>584</v>
      </c>
      <c r="J125" s="371" t="s">
        <v>215</v>
      </c>
      <c r="K125" s="372">
        <v>315310</v>
      </c>
      <c r="L125" s="372">
        <v>0</v>
      </c>
    </row>
    <row r="126" spans="2:12" ht="24.75" x14ac:dyDescent="0.25">
      <c r="B126" s="368" t="s">
        <v>536</v>
      </c>
      <c r="C126" s="369">
        <v>46234</v>
      </c>
      <c r="D126" s="369">
        <v>46260.829201585599</v>
      </c>
      <c r="E126" s="368" t="s">
        <v>389</v>
      </c>
      <c r="F126" s="368" t="s">
        <v>1179</v>
      </c>
      <c r="G126" s="368" t="s">
        <v>285</v>
      </c>
      <c r="H126" s="368" t="s">
        <v>538</v>
      </c>
      <c r="I126" s="370" t="s">
        <v>538</v>
      </c>
      <c r="J126" s="371" t="s">
        <v>538</v>
      </c>
      <c r="K126" s="372">
        <v>0</v>
      </c>
      <c r="L126" s="372">
        <v>35568000</v>
      </c>
    </row>
    <row r="127" spans="2:12" ht="24.75" x14ac:dyDescent="0.25">
      <c r="B127" s="368" t="s">
        <v>536</v>
      </c>
      <c r="C127" s="369">
        <v>46234</v>
      </c>
      <c r="D127" s="369">
        <v>46260.829201585599</v>
      </c>
      <c r="E127" s="368" t="s">
        <v>389</v>
      </c>
      <c r="F127" s="368" t="s">
        <v>1179</v>
      </c>
      <c r="G127" s="368" t="s">
        <v>285</v>
      </c>
      <c r="H127" s="368" t="s">
        <v>544</v>
      </c>
      <c r="I127" s="370" t="s">
        <v>742</v>
      </c>
      <c r="J127" s="371" t="s">
        <v>743</v>
      </c>
      <c r="K127" s="372">
        <v>35568000</v>
      </c>
      <c r="L127" s="372">
        <v>0</v>
      </c>
    </row>
    <row r="128" spans="2:12" ht="24.75" x14ac:dyDescent="0.25">
      <c r="B128" s="368" t="s">
        <v>536</v>
      </c>
      <c r="C128" s="369">
        <v>46234</v>
      </c>
      <c r="D128" s="369">
        <v>46260.829201585599</v>
      </c>
      <c r="E128" s="368" t="s">
        <v>389</v>
      </c>
      <c r="F128" s="368" t="s">
        <v>1118</v>
      </c>
      <c r="G128" s="368" t="s">
        <v>286</v>
      </c>
      <c r="H128" s="368" t="s">
        <v>538</v>
      </c>
      <c r="I128" s="370" t="s">
        <v>538</v>
      </c>
      <c r="J128" s="371" t="s">
        <v>538</v>
      </c>
      <c r="K128" s="372">
        <v>0</v>
      </c>
      <c r="L128" s="372">
        <v>2984000</v>
      </c>
    </row>
    <row r="129" spans="2:12" ht="24.75" x14ac:dyDescent="0.25">
      <c r="B129" s="368" t="s">
        <v>536</v>
      </c>
      <c r="C129" s="369">
        <v>46234</v>
      </c>
      <c r="D129" s="369">
        <v>46260.829201585599</v>
      </c>
      <c r="E129" s="368" t="s">
        <v>389</v>
      </c>
      <c r="F129" s="368" t="s">
        <v>1118</v>
      </c>
      <c r="G129" s="368" t="s">
        <v>286</v>
      </c>
      <c r="H129" s="368" t="s">
        <v>544</v>
      </c>
      <c r="I129" s="370" t="s">
        <v>742</v>
      </c>
      <c r="J129" s="371" t="s">
        <v>743</v>
      </c>
      <c r="K129" s="372">
        <v>2984000</v>
      </c>
      <c r="L129" s="372">
        <v>0</v>
      </c>
    </row>
    <row r="130" spans="2:12" ht="24.75" x14ac:dyDescent="0.25">
      <c r="B130" s="368" t="s">
        <v>536</v>
      </c>
      <c r="C130" s="369">
        <v>46234</v>
      </c>
      <c r="D130" s="369">
        <v>46260.829201585599</v>
      </c>
      <c r="E130" s="368" t="s">
        <v>389</v>
      </c>
      <c r="F130" s="368" t="s">
        <v>1119</v>
      </c>
      <c r="G130" s="368" t="s">
        <v>287</v>
      </c>
      <c r="H130" s="368" t="s">
        <v>538</v>
      </c>
      <c r="I130" s="370" t="s">
        <v>538</v>
      </c>
      <c r="J130" s="371" t="s">
        <v>538</v>
      </c>
      <c r="K130" s="372">
        <v>0</v>
      </c>
      <c r="L130" s="372">
        <v>117000</v>
      </c>
    </row>
    <row r="131" spans="2:12" ht="24.75" x14ac:dyDescent="0.25">
      <c r="B131" s="368" t="s">
        <v>536</v>
      </c>
      <c r="C131" s="369">
        <v>46234</v>
      </c>
      <c r="D131" s="369">
        <v>46260.829201585599</v>
      </c>
      <c r="E131" s="368" t="s">
        <v>389</v>
      </c>
      <c r="F131" s="368" t="s">
        <v>1119</v>
      </c>
      <c r="G131" s="368" t="s">
        <v>287</v>
      </c>
      <c r="H131" s="368" t="s">
        <v>544</v>
      </c>
      <c r="I131" s="370" t="s">
        <v>742</v>
      </c>
      <c r="J131" s="371" t="s">
        <v>743</v>
      </c>
      <c r="K131" s="372">
        <v>117000</v>
      </c>
      <c r="L131" s="372">
        <v>0</v>
      </c>
    </row>
    <row r="132" spans="2:12" ht="24.75" x14ac:dyDescent="0.25">
      <c r="B132" s="368" t="s">
        <v>536</v>
      </c>
      <c r="C132" s="369">
        <v>46234</v>
      </c>
      <c r="D132" s="369">
        <v>46260.829201585599</v>
      </c>
      <c r="E132" s="368" t="s">
        <v>389</v>
      </c>
      <c r="F132" s="368" t="s">
        <v>1223</v>
      </c>
      <c r="G132" s="368" t="s">
        <v>1201</v>
      </c>
      <c r="H132" s="368" t="s">
        <v>538</v>
      </c>
      <c r="I132" s="370" t="s">
        <v>538</v>
      </c>
      <c r="J132" s="371" t="s">
        <v>538</v>
      </c>
      <c r="K132" s="372">
        <v>0</v>
      </c>
      <c r="L132" s="372">
        <v>101550</v>
      </c>
    </row>
    <row r="133" spans="2:12" ht="24.75" x14ac:dyDescent="0.25">
      <c r="B133" s="368" t="s">
        <v>536</v>
      </c>
      <c r="C133" s="369">
        <v>46234</v>
      </c>
      <c r="D133" s="369">
        <v>46260.829201585599</v>
      </c>
      <c r="E133" s="368" t="s">
        <v>389</v>
      </c>
      <c r="F133" s="368" t="s">
        <v>1223</v>
      </c>
      <c r="G133" s="368" t="s">
        <v>1201</v>
      </c>
      <c r="H133" s="368" t="s">
        <v>544</v>
      </c>
      <c r="I133" s="370" t="s">
        <v>1229</v>
      </c>
      <c r="J133" s="371" t="s">
        <v>1230</v>
      </c>
      <c r="K133" s="372">
        <v>101550</v>
      </c>
      <c r="L133" s="372">
        <v>0</v>
      </c>
    </row>
    <row r="134" spans="2:12" ht="24.75" x14ac:dyDescent="0.25">
      <c r="B134" s="368" t="s">
        <v>536</v>
      </c>
      <c r="C134" s="369">
        <v>46234</v>
      </c>
      <c r="D134" s="369">
        <v>46260.829201585599</v>
      </c>
      <c r="E134" s="368" t="s">
        <v>389</v>
      </c>
      <c r="F134" s="368" t="s">
        <v>1197</v>
      </c>
      <c r="G134" s="368" t="s">
        <v>1180</v>
      </c>
      <c r="H134" s="368" t="s">
        <v>538</v>
      </c>
      <c r="I134" s="370" t="s">
        <v>538</v>
      </c>
      <c r="J134" s="371" t="s">
        <v>538</v>
      </c>
      <c r="K134" s="372">
        <v>0</v>
      </c>
      <c r="L134" s="372">
        <v>27200.74</v>
      </c>
    </row>
    <row r="135" spans="2:12" ht="24.75" x14ac:dyDescent="0.25">
      <c r="B135" s="368" t="s">
        <v>536</v>
      </c>
      <c r="C135" s="369">
        <v>46234</v>
      </c>
      <c r="D135" s="369">
        <v>46260.829201585599</v>
      </c>
      <c r="E135" s="368" t="s">
        <v>389</v>
      </c>
      <c r="F135" s="368" t="s">
        <v>1197</v>
      </c>
      <c r="G135" s="368" t="s">
        <v>1180</v>
      </c>
      <c r="H135" s="368" t="s">
        <v>544</v>
      </c>
      <c r="I135" s="370" t="s">
        <v>1169</v>
      </c>
      <c r="J135" s="371" t="s">
        <v>1170</v>
      </c>
      <c r="K135" s="372">
        <v>26656</v>
      </c>
      <c r="L135" s="372">
        <v>0</v>
      </c>
    </row>
    <row r="136" spans="2:12" ht="24.75" x14ac:dyDescent="0.25">
      <c r="B136" s="368" t="s">
        <v>536</v>
      </c>
      <c r="C136" s="369">
        <v>46234</v>
      </c>
      <c r="D136" s="369">
        <v>46260.829201585599</v>
      </c>
      <c r="E136" s="368" t="s">
        <v>389</v>
      </c>
      <c r="F136" s="368" t="s">
        <v>1197</v>
      </c>
      <c r="G136" s="368" t="s">
        <v>1180</v>
      </c>
      <c r="H136" s="368" t="s">
        <v>544</v>
      </c>
      <c r="I136" s="370" t="s">
        <v>569</v>
      </c>
      <c r="J136" s="371" t="s">
        <v>259</v>
      </c>
      <c r="K136" s="372">
        <v>544.74</v>
      </c>
      <c r="L136" s="372">
        <v>0</v>
      </c>
    </row>
    <row r="137" spans="2:12" ht="24.75" x14ac:dyDescent="0.25">
      <c r="B137" s="368" t="s">
        <v>536</v>
      </c>
      <c r="C137" s="369">
        <v>46234</v>
      </c>
      <c r="D137" s="369">
        <v>46260.829201585599</v>
      </c>
      <c r="E137" s="368" t="s">
        <v>389</v>
      </c>
      <c r="F137" s="368" t="s">
        <v>1075</v>
      </c>
      <c r="G137" s="368" t="s">
        <v>1076</v>
      </c>
      <c r="H137" s="368" t="s">
        <v>538</v>
      </c>
      <c r="I137" s="370" t="s">
        <v>538</v>
      </c>
      <c r="J137" s="371" t="s">
        <v>538</v>
      </c>
      <c r="K137" s="372">
        <v>0</v>
      </c>
      <c r="L137" s="372">
        <v>3467950</v>
      </c>
    </row>
    <row r="138" spans="2:12" ht="24.75" x14ac:dyDescent="0.25">
      <c r="B138" s="368" t="s">
        <v>536</v>
      </c>
      <c r="C138" s="369">
        <v>46234</v>
      </c>
      <c r="D138" s="369">
        <v>46260.829201585599</v>
      </c>
      <c r="E138" s="368" t="s">
        <v>389</v>
      </c>
      <c r="F138" s="368" t="s">
        <v>1075</v>
      </c>
      <c r="G138" s="368" t="s">
        <v>1076</v>
      </c>
      <c r="H138" s="368" t="s">
        <v>544</v>
      </c>
      <c r="I138" s="370" t="s">
        <v>1069</v>
      </c>
      <c r="J138" s="371" t="s">
        <v>1070</v>
      </c>
      <c r="K138" s="372">
        <v>318404</v>
      </c>
      <c r="L138" s="372">
        <v>0</v>
      </c>
    </row>
    <row r="139" spans="2:12" ht="24.75" x14ac:dyDescent="0.25">
      <c r="B139" s="368" t="s">
        <v>536</v>
      </c>
      <c r="C139" s="369">
        <v>46234</v>
      </c>
      <c r="D139" s="369">
        <v>46260.829201585599</v>
      </c>
      <c r="E139" s="368" t="s">
        <v>389</v>
      </c>
      <c r="F139" s="368" t="s">
        <v>1075</v>
      </c>
      <c r="G139" s="368" t="s">
        <v>1076</v>
      </c>
      <c r="H139" s="368" t="s">
        <v>544</v>
      </c>
      <c r="I139" s="370" t="s">
        <v>559</v>
      </c>
      <c r="J139" s="371" t="s">
        <v>207</v>
      </c>
      <c r="K139" s="372">
        <v>3149546</v>
      </c>
      <c r="L139" s="372">
        <v>0</v>
      </c>
    </row>
    <row r="140" spans="2:12" x14ac:dyDescent="0.25">
      <c r="B140" s="373" t="s">
        <v>538</v>
      </c>
      <c r="C140" s="373" t="s">
        <v>538</v>
      </c>
      <c r="D140" s="373" t="s">
        <v>538</v>
      </c>
      <c r="E140" s="373" t="s">
        <v>538</v>
      </c>
      <c r="F140" s="373" t="s">
        <v>538</v>
      </c>
      <c r="G140" s="373" t="s">
        <v>538</v>
      </c>
      <c r="H140" s="373" t="s">
        <v>538</v>
      </c>
      <c r="I140" s="374" t="s">
        <v>538</v>
      </c>
      <c r="J140" s="374" t="s">
        <v>538</v>
      </c>
      <c r="K140" s="374" t="s">
        <v>538</v>
      </c>
      <c r="L140" s="374" t="s">
        <v>538</v>
      </c>
    </row>
    <row r="141" spans="2:12" ht="0" hidden="1" customHeight="1" x14ac:dyDescent="0.25"/>
  </sheetData>
  <pageMargins left="0.39370078740157499" right="0.39370078740157499" top="0.39370078740157499" bottom="0.68897637795275601" header="0.39370078740157499" footer="0.39370078740157499"/>
  <pageSetup orientation="landscape" horizontalDpi="300" verticalDpi="300"/>
  <headerFooter alignWithMargins="0">
    <oddFooter>&amp;C&amp;"Arial,Regular"&amp;8 Página &amp;R&amp;"Arial,Regular"&amp;8&amp;P 
&amp;"-,Regular"de 
&amp;"-,Regular"&amp;N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9BBFE-45F0-4558-8F50-43FA26766C75}">
  <dimension ref="B1:L16"/>
  <sheetViews>
    <sheetView showGridLines="0" workbookViewId="0">
      <selection activeCell="B9" sqref="B9"/>
    </sheetView>
  </sheetViews>
  <sheetFormatPr baseColWidth="10" defaultRowHeight="15" x14ac:dyDescent="0.25"/>
  <cols>
    <col min="1" max="1" width="0.28515625" style="366" customWidth="1"/>
    <col min="2" max="2" width="13.42578125" style="366" customWidth="1"/>
    <col min="3" max="3" width="13.5703125" style="366" customWidth="1"/>
    <col min="4" max="5" width="13.42578125" style="366" customWidth="1"/>
    <col min="6" max="6" width="13.5703125" style="366" customWidth="1"/>
    <col min="7" max="7" width="18.5703125" style="366" customWidth="1"/>
    <col min="8" max="8" width="16.140625" style="366" customWidth="1"/>
    <col min="9" max="9" width="21.5703125" style="366" customWidth="1"/>
    <col min="10" max="10" width="42" style="366" customWidth="1"/>
    <col min="11" max="12" width="13.42578125" style="366" customWidth="1"/>
    <col min="13" max="13" width="0" style="366" hidden="1" customWidth="1"/>
    <col min="14" max="16384" width="11.42578125" style="366"/>
  </cols>
  <sheetData>
    <row r="1" spans="2:12" ht="3.75" customHeight="1" x14ac:dyDescent="0.25"/>
    <row r="2" spans="2:12" ht="16.5" x14ac:dyDescent="0.25">
      <c r="B2" s="367" t="s">
        <v>525</v>
      </c>
      <c r="C2" s="367" t="s">
        <v>526</v>
      </c>
      <c r="D2" s="367" t="s">
        <v>527</v>
      </c>
      <c r="E2" s="367" t="s">
        <v>528</v>
      </c>
      <c r="F2" s="367" t="s">
        <v>529</v>
      </c>
      <c r="G2" s="367" t="s">
        <v>530</v>
      </c>
      <c r="H2" s="367" t="s">
        <v>531</v>
      </c>
      <c r="I2" s="367" t="s">
        <v>532</v>
      </c>
      <c r="J2" s="367" t="s">
        <v>533</v>
      </c>
      <c r="K2" s="367" t="s">
        <v>534</v>
      </c>
      <c r="L2" s="367" t="s">
        <v>535</v>
      </c>
    </row>
    <row r="3" spans="2:12" ht="24.75" x14ac:dyDescent="0.25">
      <c r="B3" s="368" t="s">
        <v>536</v>
      </c>
      <c r="C3" s="369">
        <v>46234</v>
      </c>
      <c r="D3" s="369">
        <v>46260.830250844898</v>
      </c>
      <c r="E3" s="368" t="s">
        <v>389</v>
      </c>
      <c r="F3" s="368" t="s">
        <v>1231</v>
      </c>
      <c r="G3" s="368" t="s">
        <v>507</v>
      </c>
      <c r="H3" s="368" t="s">
        <v>538</v>
      </c>
      <c r="I3" s="370" t="s">
        <v>538</v>
      </c>
      <c r="J3" s="371" t="s">
        <v>538</v>
      </c>
      <c r="K3" s="372">
        <v>0</v>
      </c>
      <c r="L3" s="372">
        <v>543974175</v>
      </c>
    </row>
    <row r="4" spans="2:12" ht="24.75" x14ac:dyDescent="0.25">
      <c r="B4" s="368" t="s">
        <v>536</v>
      </c>
      <c r="C4" s="369">
        <v>46234</v>
      </c>
      <c r="D4" s="369">
        <v>46260.830250844898</v>
      </c>
      <c r="E4" s="368" t="s">
        <v>389</v>
      </c>
      <c r="F4" s="368" t="s">
        <v>1231</v>
      </c>
      <c r="G4" s="368" t="s">
        <v>507</v>
      </c>
      <c r="H4" s="368" t="s">
        <v>1206</v>
      </c>
      <c r="I4" s="370" t="s">
        <v>1207</v>
      </c>
      <c r="J4" s="371" t="s">
        <v>1208</v>
      </c>
      <c r="K4" s="372">
        <v>543974175</v>
      </c>
      <c r="L4" s="372">
        <v>0</v>
      </c>
    </row>
    <row r="5" spans="2:12" ht="24.75" x14ac:dyDescent="0.25">
      <c r="B5" s="368" t="s">
        <v>536</v>
      </c>
      <c r="C5" s="369">
        <v>46234</v>
      </c>
      <c r="D5" s="369">
        <v>46260.830250844898</v>
      </c>
      <c r="E5" s="368" t="s">
        <v>389</v>
      </c>
      <c r="F5" s="368" t="s">
        <v>1232</v>
      </c>
      <c r="G5" s="368" t="s">
        <v>1233</v>
      </c>
      <c r="H5" s="368" t="s">
        <v>538</v>
      </c>
      <c r="I5" s="370" t="s">
        <v>538</v>
      </c>
      <c r="J5" s="371" t="s">
        <v>538</v>
      </c>
      <c r="K5" s="372">
        <v>0</v>
      </c>
      <c r="L5" s="372">
        <v>108961247.70999999</v>
      </c>
    </row>
    <row r="6" spans="2:12" ht="24.75" x14ac:dyDescent="0.25">
      <c r="B6" s="368" t="s">
        <v>536</v>
      </c>
      <c r="C6" s="369">
        <v>46234</v>
      </c>
      <c r="D6" s="369">
        <v>46260.830250844898</v>
      </c>
      <c r="E6" s="368" t="s">
        <v>389</v>
      </c>
      <c r="F6" s="368" t="s">
        <v>1232</v>
      </c>
      <c r="G6" s="368" t="s">
        <v>1233</v>
      </c>
      <c r="H6" s="368" t="s">
        <v>1206</v>
      </c>
      <c r="I6" s="370" t="s">
        <v>1207</v>
      </c>
      <c r="J6" s="371" t="s">
        <v>1208</v>
      </c>
      <c r="K6" s="372">
        <v>108961247.70999999</v>
      </c>
      <c r="L6" s="372">
        <v>0</v>
      </c>
    </row>
    <row r="7" spans="2:12" ht="24.75" x14ac:dyDescent="0.25">
      <c r="B7" s="368" t="s">
        <v>536</v>
      </c>
      <c r="C7" s="369">
        <v>46234</v>
      </c>
      <c r="D7" s="369">
        <v>46260.830250844898</v>
      </c>
      <c r="E7" s="368" t="s">
        <v>389</v>
      </c>
      <c r="F7" s="368" t="s">
        <v>1234</v>
      </c>
      <c r="G7" s="368" t="s">
        <v>510</v>
      </c>
      <c r="H7" s="368" t="s">
        <v>538</v>
      </c>
      <c r="I7" s="370" t="s">
        <v>538</v>
      </c>
      <c r="J7" s="371" t="s">
        <v>538</v>
      </c>
      <c r="K7" s="372">
        <v>0</v>
      </c>
      <c r="L7" s="372">
        <v>563554252.73000002</v>
      </c>
    </row>
    <row r="8" spans="2:12" ht="24.75" x14ac:dyDescent="0.25">
      <c r="B8" s="368" t="s">
        <v>536</v>
      </c>
      <c r="C8" s="369">
        <v>46234</v>
      </c>
      <c r="D8" s="369">
        <v>46260.830250844898</v>
      </c>
      <c r="E8" s="368" t="s">
        <v>389</v>
      </c>
      <c r="F8" s="368" t="s">
        <v>1234</v>
      </c>
      <c r="G8" s="368" t="s">
        <v>510</v>
      </c>
      <c r="H8" s="368" t="s">
        <v>1206</v>
      </c>
      <c r="I8" s="370" t="s">
        <v>1207</v>
      </c>
      <c r="J8" s="371" t="s">
        <v>1208</v>
      </c>
      <c r="K8" s="372">
        <v>563554252.73000002</v>
      </c>
      <c r="L8" s="372">
        <v>0</v>
      </c>
    </row>
    <row r="9" spans="2:12" ht="24.75" x14ac:dyDescent="0.25">
      <c r="B9" s="368" t="s">
        <v>536</v>
      </c>
      <c r="C9" s="369">
        <v>46234</v>
      </c>
      <c r="D9" s="369">
        <v>46260.830250844898</v>
      </c>
      <c r="E9" s="368" t="s">
        <v>389</v>
      </c>
      <c r="F9" s="368" t="s">
        <v>1235</v>
      </c>
      <c r="G9" s="368" t="s">
        <v>1236</v>
      </c>
      <c r="H9" s="368" t="s">
        <v>538</v>
      </c>
      <c r="I9" s="370" t="s">
        <v>538</v>
      </c>
      <c r="J9" s="371" t="s">
        <v>538</v>
      </c>
      <c r="K9" s="372">
        <v>0</v>
      </c>
      <c r="L9" s="372">
        <v>-543974175</v>
      </c>
    </row>
    <row r="10" spans="2:12" ht="24.75" x14ac:dyDescent="0.25">
      <c r="B10" s="368" t="s">
        <v>536</v>
      </c>
      <c r="C10" s="369">
        <v>46234</v>
      </c>
      <c r="D10" s="369">
        <v>46260.830250844898</v>
      </c>
      <c r="E10" s="368" t="s">
        <v>389</v>
      </c>
      <c r="F10" s="368" t="s">
        <v>1235</v>
      </c>
      <c r="G10" s="368" t="s">
        <v>1236</v>
      </c>
      <c r="H10" s="368" t="s">
        <v>1206</v>
      </c>
      <c r="I10" s="370" t="s">
        <v>1207</v>
      </c>
      <c r="J10" s="371" t="s">
        <v>1208</v>
      </c>
      <c r="K10" s="372">
        <v>-543974175</v>
      </c>
      <c r="L10" s="372">
        <v>0</v>
      </c>
    </row>
    <row r="11" spans="2:12" ht="24.75" x14ac:dyDescent="0.25">
      <c r="B11" s="368" t="s">
        <v>536</v>
      </c>
      <c r="C11" s="369">
        <v>46234</v>
      </c>
      <c r="D11" s="369">
        <v>46260.830250844898</v>
      </c>
      <c r="E11" s="368" t="s">
        <v>389</v>
      </c>
      <c r="F11" s="368" t="s">
        <v>1237</v>
      </c>
      <c r="G11" s="368" t="s">
        <v>85</v>
      </c>
      <c r="H11" s="368" t="s">
        <v>538</v>
      </c>
      <c r="I11" s="370" t="s">
        <v>538</v>
      </c>
      <c r="J11" s="371" t="s">
        <v>538</v>
      </c>
      <c r="K11" s="372">
        <v>0</v>
      </c>
      <c r="L11" s="372">
        <v>-108961247.70999999</v>
      </c>
    </row>
    <row r="12" spans="2:12" ht="24.75" x14ac:dyDescent="0.25">
      <c r="B12" s="368" t="s">
        <v>536</v>
      </c>
      <c r="C12" s="369">
        <v>46234</v>
      </c>
      <c r="D12" s="369">
        <v>46260.830250844898</v>
      </c>
      <c r="E12" s="368" t="s">
        <v>389</v>
      </c>
      <c r="F12" s="368" t="s">
        <v>1237</v>
      </c>
      <c r="G12" s="368" t="s">
        <v>85</v>
      </c>
      <c r="H12" s="368" t="s">
        <v>1206</v>
      </c>
      <c r="I12" s="370" t="s">
        <v>1207</v>
      </c>
      <c r="J12" s="371" t="s">
        <v>1208</v>
      </c>
      <c r="K12" s="372">
        <v>-108961247.70999999</v>
      </c>
      <c r="L12" s="372">
        <v>0</v>
      </c>
    </row>
    <row r="13" spans="2:12" ht="24.75" x14ac:dyDescent="0.25">
      <c r="B13" s="368" t="s">
        <v>536</v>
      </c>
      <c r="C13" s="369">
        <v>46234</v>
      </c>
      <c r="D13" s="369">
        <v>46260.830250844898</v>
      </c>
      <c r="E13" s="368" t="s">
        <v>389</v>
      </c>
      <c r="F13" s="368" t="s">
        <v>1238</v>
      </c>
      <c r="G13" s="368" t="s">
        <v>86</v>
      </c>
      <c r="H13" s="368" t="s">
        <v>538</v>
      </c>
      <c r="I13" s="370" t="s">
        <v>538</v>
      </c>
      <c r="J13" s="371" t="s">
        <v>538</v>
      </c>
      <c r="K13" s="372">
        <v>0</v>
      </c>
      <c r="L13" s="372">
        <v>-563554252.73000002</v>
      </c>
    </row>
    <row r="14" spans="2:12" ht="24.75" x14ac:dyDescent="0.25">
      <c r="B14" s="368" t="s">
        <v>536</v>
      </c>
      <c r="C14" s="369">
        <v>46234</v>
      </c>
      <c r="D14" s="369">
        <v>46260.830250844898</v>
      </c>
      <c r="E14" s="368" t="s">
        <v>389</v>
      </c>
      <c r="F14" s="368" t="s">
        <v>1238</v>
      </c>
      <c r="G14" s="368" t="s">
        <v>86</v>
      </c>
      <c r="H14" s="368" t="s">
        <v>1206</v>
      </c>
      <c r="I14" s="370" t="s">
        <v>1207</v>
      </c>
      <c r="J14" s="371" t="s">
        <v>1208</v>
      </c>
      <c r="K14" s="372">
        <v>-563554252.73000002</v>
      </c>
      <c r="L14" s="372">
        <v>0</v>
      </c>
    </row>
    <row r="15" spans="2:12" x14ac:dyDescent="0.25">
      <c r="B15" s="373" t="s">
        <v>538</v>
      </c>
      <c r="C15" s="373" t="s">
        <v>538</v>
      </c>
      <c r="D15" s="373" t="s">
        <v>538</v>
      </c>
      <c r="E15" s="373" t="s">
        <v>538</v>
      </c>
      <c r="F15" s="373" t="s">
        <v>538</v>
      </c>
      <c r="G15" s="373" t="s">
        <v>538</v>
      </c>
      <c r="H15" s="373" t="s">
        <v>538</v>
      </c>
      <c r="I15" s="374" t="s">
        <v>538</v>
      </c>
      <c r="J15" s="374" t="s">
        <v>538</v>
      </c>
      <c r="K15" s="374" t="s">
        <v>538</v>
      </c>
      <c r="L15" s="374" t="s">
        <v>538</v>
      </c>
    </row>
    <row r="16" spans="2:12" ht="0" hidden="1" customHeight="1" x14ac:dyDescent="0.25"/>
  </sheetData>
  <pageMargins left="0.39370078740157499" right="0.39370078740157499" top="0.39370078740157499" bottom="0.68897637795275601" header="0.39370078740157499" footer="0.39370078740157499"/>
  <pageSetup orientation="landscape" horizontalDpi="300" verticalDpi="300"/>
  <headerFooter alignWithMargins="0">
    <oddFooter>&amp;C&amp;"Arial,Regular"&amp;8 Página &amp;R&amp;"Arial,Regular"&amp;8&amp;P 
&amp;"-,Regular"de 
&amp;"-,Regular"&amp;N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2b621-e270-4646-b3ed-9c43c0cc62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0C4A953DFF4EB546FA0221F7B595" ma:contentTypeVersion="17" ma:contentTypeDescription="Create a new document." ma:contentTypeScope="" ma:versionID="96ce9610e63ef2fb72582b589b1d032c">
  <xsd:schema xmlns:xsd="http://www.w3.org/2001/XMLSchema" xmlns:xs="http://www.w3.org/2001/XMLSchema" xmlns:p="http://schemas.microsoft.com/office/2006/metadata/properties" xmlns:ns3="d992b621-e270-4646-b3ed-9c43c0cc627c" xmlns:ns4="5797a7c4-5a71-4f3b-ae42-aa8d648d175a" targetNamespace="http://schemas.microsoft.com/office/2006/metadata/properties" ma:root="true" ma:fieldsID="5c9ce80fa816dd0b2a7e988fcf3d708d" ns3:_="" ns4:_="">
    <xsd:import namespace="d992b621-e270-4646-b3ed-9c43c0cc627c"/>
    <xsd:import namespace="5797a7c4-5a71-4f3b-ae42-aa8d648d1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b621-e270-4646-b3ed-9c43c0cc6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7a7c4-5a71-4f3b-ae42-aa8d648d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CD57A-7F21-4F1B-8FDF-40C56549AA4D}">
  <ds:schemaRefs>
    <ds:schemaRef ds:uri="http://schemas.microsoft.com/office/2006/documentManagement/types"/>
    <ds:schemaRef ds:uri="5797a7c4-5a71-4f3b-ae42-aa8d648d175a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d992b621-e270-4646-b3ed-9c43c0cc627c"/>
    <ds:schemaRef ds:uri="http://purl.org/dc/elements/1.1/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C860045-B7BA-4F4C-8A7A-A669CA87B9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5845B9-4901-4217-B9A6-2A84682D9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2b621-e270-4646-b3ed-9c43c0cc627c"/>
    <ds:schemaRef ds:uri="5797a7c4-5a71-4f3b-ae42-aa8d648d1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ANEXO 1</vt:lpstr>
      <vt:lpstr>ANEXO 2</vt:lpstr>
      <vt:lpstr>ANEXO 3</vt:lpstr>
      <vt:lpstr>ANEXO 4</vt:lpstr>
      <vt:lpstr>ANEXO 5</vt:lpstr>
      <vt:lpstr>NOTAS</vt:lpstr>
      <vt:lpstr>BLCE MAR-26</vt:lpstr>
      <vt:lpstr>BLCE JUL-26</vt:lpstr>
      <vt:lpstr>BLCE JUL-25</vt:lpstr>
      <vt:lpstr>ACT X TER</vt:lpstr>
      <vt:lpstr>CTAS BRIAS</vt:lpstr>
      <vt:lpstr>PAS X TER</vt:lpstr>
      <vt:lpstr>PT X PCI</vt:lpstr>
      <vt:lpstr>ING X TER</vt:lpstr>
      <vt:lpstr>GTO X TER</vt:lpstr>
      <vt:lpstr>CTA 8 X PCI</vt:lpstr>
      <vt:lpstr>'ANEXO 1'!Área_de_impresión</vt:lpstr>
      <vt:lpstr>'ANEXO 2'!Área_de_impresión</vt:lpstr>
      <vt:lpstr>'ANEXO 3'!Área_de_impresión</vt:lpstr>
      <vt:lpstr>'ANEXO 4'!Área_de_impresión</vt:lpstr>
      <vt:lpstr>'ANEXO 5'!Área_de_impresión</vt:lpstr>
      <vt:lpstr>'BLCE JUL-26'!Área_de_impresión</vt:lpstr>
      <vt:lpstr>NOTAS!Área_de_impresión</vt:lpstr>
      <vt:lpstr>'ANEXO 2'!Títulos_a_imprimir</vt:lpstr>
      <vt:lpstr>'ANEXO 4'!Títulos_a_imprimir</vt:lpstr>
      <vt:lpstr>NOTAS!Títulos_a_imprimir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Galan Moya</dc:creator>
  <cp:keywords/>
  <dc:description/>
  <cp:lastModifiedBy>contabilidad</cp:lastModifiedBy>
  <cp:revision/>
  <cp:lastPrinted>2026-09-02T00:17:55Z</cp:lastPrinted>
  <dcterms:created xsi:type="dcterms:W3CDTF">2024-04-16T12:48:14Z</dcterms:created>
  <dcterms:modified xsi:type="dcterms:W3CDTF">2026-09-02T00:20:17Z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0x01010072A70C4A953DFF4EB546FA0221F7B595</vt:lpwstr>
  </property>
</Properties>
</file>